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E:\Users\ronald\Downloads\NIVON\ALV 2025\"/>
    </mc:Choice>
  </mc:AlternateContent>
  <xr:revisionPtr revIDLastSave="0" documentId="8_{B50FF899-688F-484B-A10B-34E3648E8A64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saldo 2024" sheetId="2" r:id="rId1"/>
    <sheet name="lasten per activiteit" sheetId="3" r:id="rId2"/>
    <sheet name="baten per activiteit" sheetId="5" r:id="rId3"/>
    <sheet name="samengevat" sheetId="6" r:id="rId4"/>
  </sheets>
  <externalReferences>
    <externalReference r:id="rId5"/>
    <externalReference r:id="rId6"/>
  </externalReferences>
  <definedNames>
    <definedName name="_xlnm._FilterDatabase" localSheetId="1" hidden="1">'lasten per activiteit'!$A$1:$M$204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2" i="2" l="1"/>
  <c r="F29" i="2"/>
  <c r="F11" i="2"/>
  <c r="F28" i="6"/>
  <c r="G27" i="6"/>
  <c r="G26" i="6"/>
  <c r="G25" i="6"/>
  <c r="G24" i="6"/>
  <c r="G23" i="6"/>
  <c r="G22" i="6"/>
  <c r="G21" i="6"/>
  <c r="G20" i="6"/>
  <c r="G19" i="6"/>
  <c r="G18" i="6"/>
  <c r="G17" i="6"/>
  <c r="G16" i="6"/>
  <c r="G15" i="6"/>
  <c r="G14" i="6"/>
  <c r="G13" i="6"/>
  <c r="G12" i="6"/>
  <c r="G28" i="6" s="1"/>
  <c r="G11" i="6"/>
  <c r="G10" i="6"/>
  <c r="G9" i="6"/>
  <c r="G8" i="6"/>
  <c r="G7" i="6"/>
  <c r="G6" i="6"/>
  <c r="G5" i="6"/>
  <c r="G4" i="6"/>
  <c r="N25" i="2"/>
  <c r="L25" i="2"/>
  <c r="L31" i="2" s="1"/>
  <c r="C12" i="6"/>
  <c r="E27" i="6"/>
  <c r="E26" i="6"/>
  <c r="E25" i="6"/>
  <c r="E24" i="6"/>
  <c r="E23" i="6"/>
  <c r="E20" i="6"/>
  <c r="E19" i="6"/>
  <c r="E18" i="6"/>
  <c r="E17" i="6"/>
  <c r="E16" i="6"/>
  <c r="E15" i="6"/>
  <c r="E14" i="6"/>
  <c r="E11" i="6"/>
  <c r="E10" i="6"/>
  <c r="E9" i="6"/>
  <c r="E8" i="6"/>
  <c r="E7" i="6"/>
  <c r="E6" i="6"/>
  <c r="E5" i="6"/>
  <c r="E4" i="6"/>
  <c r="C22" i="6"/>
  <c r="E22" i="6" s="1"/>
  <c r="C21" i="6"/>
  <c r="D21" i="6"/>
  <c r="D13" i="6"/>
  <c r="D12" i="6"/>
  <c r="E12" i="6" s="1"/>
  <c r="U29" i="5"/>
  <c r="U22" i="5"/>
  <c r="U18" i="5"/>
  <c r="U15" i="5"/>
  <c r="M17" i="2"/>
  <c r="L86" i="5"/>
  <c r="L85" i="5"/>
  <c r="L84" i="5"/>
  <c r="L83" i="5"/>
  <c r="L82" i="5"/>
  <c r="M81" i="5"/>
  <c r="L81" i="5"/>
  <c r="M80" i="5"/>
  <c r="L80" i="5"/>
  <c r="M79" i="5"/>
  <c r="L79" i="5"/>
  <c r="M78" i="5"/>
  <c r="L78" i="5"/>
  <c r="M77" i="5"/>
  <c r="L77" i="5"/>
  <c r="M76" i="5"/>
  <c r="L76" i="5"/>
  <c r="M75" i="5"/>
  <c r="L75" i="5"/>
  <c r="M74" i="5"/>
  <c r="L74" i="5"/>
  <c r="M73" i="5"/>
  <c r="L73" i="5"/>
  <c r="M72" i="5"/>
  <c r="L72" i="5"/>
  <c r="M71" i="5"/>
  <c r="L71" i="5"/>
  <c r="M70" i="5"/>
  <c r="L70" i="5"/>
  <c r="M69" i="5"/>
  <c r="L69" i="5"/>
  <c r="M68" i="5"/>
  <c r="L68" i="5"/>
  <c r="M67" i="5"/>
  <c r="L67" i="5"/>
  <c r="M66" i="5"/>
  <c r="L66" i="5"/>
  <c r="L65" i="5"/>
  <c r="L64" i="5"/>
  <c r="L63" i="5"/>
  <c r="L62" i="5"/>
  <c r="L61" i="5"/>
  <c r="L60" i="5"/>
  <c r="L59" i="5"/>
  <c r="L58" i="5"/>
  <c r="L57" i="5"/>
  <c r="L56" i="5"/>
  <c r="L55" i="5"/>
  <c r="L54" i="5"/>
  <c r="L53" i="5"/>
  <c r="L52" i="5"/>
  <c r="L51" i="5"/>
  <c r="L50" i="5"/>
  <c r="L49" i="5"/>
  <c r="L48" i="5"/>
  <c r="L47" i="5"/>
  <c r="L46" i="5"/>
  <c r="L45" i="5"/>
  <c r="L44" i="5"/>
  <c r="L43" i="5"/>
  <c r="L42" i="5"/>
  <c r="L41" i="5"/>
  <c r="L40" i="5"/>
  <c r="L39" i="5"/>
  <c r="L38" i="5"/>
  <c r="L37" i="5"/>
  <c r="L36" i="5"/>
  <c r="L35" i="5"/>
  <c r="L34" i="5"/>
  <c r="L33" i="5"/>
  <c r="L32" i="5"/>
  <c r="L31" i="5"/>
  <c r="L30" i="5"/>
  <c r="L29" i="5"/>
  <c r="L28" i="5"/>
  <c r="L27" i="5"/>
  <c r="L26" i="5"/>
  <c r="L25" i="5"/>
  <c r="L24" i="5"/>
  <c r="L23" i="5"/>
  <c r="L22" i="5"/>
  <c r="L21" i="5"/>
  <c r="L20" i="5"/>
  <c r="L19" i="5"/>
  <c r="L18" i="5"/>
  <c r="L17" i="5"/>
  <c r="L16" i="5"/>
  <c r="L15" i="5"/>
  <c r="L14" i="5"/>
  <c r="L13" i="5"/>
  <c r="L12" i="5"/>
  <c r="L11" i="5"/>
  <c r="L10" i="5"/>
  <c r="L9" i="5"/>
  <c r="L8" i="5"/>
  <c r="L7" i="5"/>
  <c r="L6" i="5"/>
  <c r="D28" i="6" l="1"/>
  <c r="E21" i="6"/>
  <c r="C28" i="6"/>
  <c r="E13" i="6"/>
  <c r="S20" i="3"/>
  <c r="T26" i="3"/>
  <c r="R26" i="3"/>
  <c r="S26" i="3"/>
  <c r="S31" i="3" s="1"/>
  <c r="S19" i="3"/>
  <c r="I201" i="3"/>
  <c r="I200" i="3"/>
  <c r="I199" i="3"/>
  <c r="I198" i="3"/>
  <c r="I197" i="3"/>
  <c r="I196" i="3"/>
  <c r="I195" i="3"/>
  <c r="I194" i="3"/>
  <c r="I193" i="3"/>
  <c r="I192" i="3"/>
  <c r="I191" i="3"/>
  <c r="I190" i="3"/>
  <c r="I189" i="3"/>
  <c r="J189" i="3" s="1"/>
  <c r="I188" i="3"/>
  <c r="J188" i="3" s="1"/>
  <c r="I187" i="3"/>
  <c r="J187" i="3" s="1"/>
  <c r="I186" i="3"/>
  <c r="J186" i="3" s="1"/>
  <c r="I2" i="3"/>
  <c r="J2" i="3" s="1"/>
  <c r="I1" i="3"/>
  <c r="J1" i="3" s="1"/>
  <c r="I168" i="3"/>
  <c r="J168" i="3" s="1"/>
  <c r="I167" i="3"/>
  <c r="J167" i="3" s="1"/>
  <c r="I166" i="3"/>
  <c r="J166" i="3" s="1"/>
  <c r="I165" i="3"/>
  <c r="J165" i="3" s="1"/>
  <c r="I185" i="3"/>
  <c r="J185" i="3" s="1"/>
  <c r="I164" i="3"/>
  <c r="J164" i="3" s="1"/>
  <c r="I163" i="3"/>
  <c r="J163" i="3" s="1"/>
  <c r="I162" i="3"/>
  <c r="J162" i="3" s="1"/>
  <c r="I161" i="3"/>
  <c r="J161" i="3" s="1"/>
  <c r="I184" i="3"/>
  <c r="J184" i="3" s="1"/>
  <c r="I160" i="3"/>
  <c r="J160" i="3" s="1"/>
  <c r="I159" i="3"/>
  <c r="J159" i="3" s="1"/>
  <c r="I158" i="3"/>
  <c r="J158" i="3" s="1"/>
  <c r="I157" i="3"/>
  <c r="J157" i="3" s="1"/>
  <c r="I156" i="3"/>
  <c r="J156" i="3" s="1"/>
  <c r="I155" i="3"/>
  <c r="J155" i="3" s="1"/>
  <c r="I154" i="3"/>
  <c r="J154" i="3" s="1"/>
  <c r="I153" i="3"/>
  <c r="J153" i="3" s="1"/>
  <c r="I152" i="3"/>
  <c r="J152" i="3" s="1"/>
  <c r="J183" i="3"/>
  <c r="I183" i="3"/>
  <c r="I151" i="3"/>
  <c r="J151" i="3" s="1"/>
  <c r="I150" i="3"/>
  <c r="J150" i="3" s="1"/>
  <c r="I149" i="3"/>
  <c r="J149" i="3" s="1"/>
  <c r="I148" i="3"/>
  <c r="J148" i="3" s="1"/>
  <c r="I147" i="3"/>
  <c r="J147" i="3" s="1"/>
  <c r="I146" i="3"/>
  <c r="J146" i="3" s="1"/>
  <c r="I145" i="3"/>
  <c r="J145" i="3" s="1"/>
  <c r="I144" i="3"/>
  <c r="J144" i="3" s="1"/>
  <c r="I143" i="3"/>
  <c r="J143" i="3" s="1"/>
  <c r="I142" i="3"/>
  <c r="J142" i="3" s="1"/>
  <c r="I141" i="3"/>
  <c r="J141" i="3" s="1"/>
  <c r="I137" i="3"/>
  <c r="J137" i="3" s="1"/>
  <c r="I136" i="3"/>
  <c r="J136" i="3" s="1"/>
  <c r="I140" i="3"/>
  <c r="J140" i="3" s="1"/>
  <c r="I139" i="3"/>
  <c r="J139" i="3" s="1"/>
  <c r="I182" i="3"/>
  <c r="J182" i="3" s="1"/>
  <c r="I135" i="3"/>
  <c r="J135" i="3" s="1"/>
  <c r="I134" i="3"/>
  <c r="J134" i="3" s="1"/>
  <c r="I133" i="3"/>
  <c r="J133" i="3" s="1"/>
  <c r="I132" i="3"/>
  <c r="J132" i="3" s="1"/>
  <c r="I131" i="3"/>
  <c r="J131" i="3" s="1"/>
  <c r="I130" i="3"/>
  <c r="J130" i="3" s="1"/>
  <c r="I129" i="3"/>
  <c r="J129" i="3" s="1"/>
  <c r="I128" i="3"/>
  <c r="J128" i="3" s="1"/>
  <c r="I181" i="3"/>
  <c r="J181" i="3" s="1"/>
  <c r="I138" i="3"/>
  <c r="J138" i="3" s="1"/>
  <c r="I180" i="3"/>
  <c r="J180" i="3" s="1"/>
  <c r="I127" i="3"/>
  <c r="J127" i="3" s="1"/>
  <c r="I126" i="3"/>
  <c r="J126" i="3" s="1"/>
  <c r="I124" i="3"/>
  <c r="J124" i="3" s="1"/>
  <c r="I123" i="3"/>
  <c r="J123" i="3" s="1"/>
  <c r="I122" i="3"/>
  <c r="J122" i="3" s="1"/>
  <c r="I121" i="3"/>
  <c r="J121" i="3" s="1"/>
  <c r="I120" i="3"/>
  <c r="J120" i="3" s="1"/>
  <c r="I119" i="3"/>
  <c r="J119" i="3" s="1"/>
  <c r="I118" i="3"/>
  <c r="J118" i="3" s="1"/>
  <c r="I117" i="3"/>
  <c r="J117" i="3" s="1"/>
  <c r="I116" i="3"/>
  <c r="J116" i="3" s="1"/>
  <c r="I115" i="3"/>
  <c r="J115" i="3" s="1"/>
  <c r="I114" i="3"/>
  <c r="J114" i="3" s="1"/>
  <c r="I113" i="3"/>
  <c r="J113" i="3" s="1"/>
  <c r="I125" i="3"/>
  <c r="J125" i="3" s="1"/>
  <c r="I169" i="3"/>
  <c r="J169" i="3" s="1"/>
  <c r="I110" i="3"/>
  <c r="J110" i="3" s="1"/>
  <c r="I109" i="3"/>
  <c r="J109" i="3" s="1"/>
  <c r="I108" i="3"/>
  <c r="J108" i="3" s="1"/>
  <c r="I107" i="3"/>
  <c r="J107" i="3" s="1"/>
  <c r="I102" i="3"/>
  <c r="J102" i="3" s="1"/>
  <c r="I106" i="3"/>
  <c r="J106" i="3" s="1"/>
  <c r="I101" i="3"/>
  <c r="J101" i="3" s="1"/>
  <c r="I100" i="3"/>
  <c r="J100" i="3" s="1"/>
  <c r="I99" i="3"/>
  <c r="J99" i="3" s="1"/>
  <c r="I179" i="3"/>
  <c r="I98" i="3"/>
  <c r="I178" i="3"/>
  <c r="I177" i="3"/>
  <c r="I97" i="3"/>
  <c r="I105" i="3"/>
  <c r="I95" i="3"/>
  <c r="I112" i="3"/>
  <c r="I104" i="3"/>
  <c r="I111" i="3"/>
  <c r="I94" i="3"/>
  <c r="I93" i="3"/>
  <c r="I92" i="3"/>
  <c r="I96" i="3"/>
  <c r="I103" i="3"/>
  <c r="I91" i="3"/>
  <c r="I90" i="3"/>
  <c r="I89" i="3"/>
  <c r="I88" i="3"/>
  <c r="I53" i="3"/>
  <c r="I87" i="3"/>
  <c r="I86" i="3"/>
  <c r="I85" i="3"/>
  <c r="I72" i="3"/>
  <c r="I71" i="3"/>
  <c r="I70" i="3"/>
  <c r="I84" i="3"/>
  <c r="I83" i="3"/>
  <c r="I82" i="3"/>
  <c r="I81" i="3"/>
  <c r="I80" i="3"/>
  <c r="I79" i="3"/>
  <c r="I78" i="3"/>
  <c r="I69" i="3"/>
  <c r="I68" i="3"/>
  <c r="I67" i="3"/>
  <c r="I66" i="3"/>
  <c r="I65" i="3"/>
  <c r="I64" i="3"/>
  <c r="I63" i="3"/>
  <c r="I62" i="3"/>
  <c r="I26" i="3"/>
  <c r="I25" i="3"/>
  <c r="I24" i="3"/>
  <c r="I23" i="3"/>
  <c r="I22" i="3"/>
  <c r="I21" i="3"/>
  <c r="I20" i="3"/>
  <c r="I19" i="3"/>
  <c r="I18" i="3"/>
  <c r="I17" i="3"/>
  <c r="I16" i="3"/>
  <c r="I15" i="3"/>
  <c r="I14" i="3"/>
  <c r="I61" i="3"/>
  <c r="I77" i="3"/>
  <c r="I76" i="3"/>
  <c r="I75" i="3"/>
  <c r="I60" i="3"/>
  <c r="I52" i="3"/>
  <c r="I13" i="3"/>
  <c r="I59" i="3"/>
  <c r="I12" i="3"/>
  <c r="I11" i="3"/>
  <c r="I51" i="3"/>
  <c r="I10" i="3"/>
  <c r="I9" i="3"/>
  <c r="I8" i="3"/>
  <c r="I7" i="3"/>
  <c r="I58" i="3"/>
  <c r="I6" i="3"/>
  <c r="I27" i="3"/>
  <c r="I176" i="3"/>
  <c r="I57" i="3"/>
  <c r="I56" i="3"/>
  <c r="I74" i="3"/>
  <c r="I55" i="3"/>
  <c r="I73" i="3"/>
  <c r="I54" i="3"/>
  <c r="I175" i="3"/>
  <c r="I50" i="3"/>
  <c r="I49" i="3"/>
  <c r="I48" i="3"/>
  <c r="I47" i="3"/>
  <c r="I46" i="3"/>
  <c r="I45" i="3"/>
  <c r="I44" i="3"/>
  <c r="I43" i="3"/>
  <c r="I42" i="3"/>
  <c r="I41" i="3"/>
  <c r="I40" i="3"/>
  <c r="I39" i="3"/>
  <c r="I38" i="3"/>
  <c r="I37" i="3"/>
  <c r="I36" i="3"/>
  <c r="I35" i="3"/>
  <c r="I34" i="3"/>
  <c r="I33" i="3"/>
  <c r="I32" i="3"/>
  <c r="I5" i="3"/>
  <c r="I31" i="3"/>
  <c r="I30" i="3"/>
  <c r="I3" i="3"/>
  <c r="I29" i="3"/>
  <c r="I28" i="3"/>
  <c r="I174" i="3"/>
  <c r="I173" i="3"/>
  <c r="I172" i="3"/>
  <c r="M171" i="3"/>
  <c r="L171" i="3"/>
  <c r="K171" i="3"/>
  <c r="J171" i="3"/>
  <c r="F34" i="2"/>
  <c r="F21" i="2"/>
  <c r="F17" i="2"/>
  <c r="N28" i="2"/>
  <c r="N31" i="2" s="1"/>
  <c r="E28" i="6" l="1"/>
  <c r="F32" i="2"/>
  <c r="F61" i="2"/>
  <c r="F63" i="2" s="1"/>
  <c r="F56" i="2"/>
  <c r="D39" i="2"/>
  <c r="D41" i="2" s="1"/>
  <c r="D43" i="2" s="1"/>
  <c r="H41" i="2"/>
  <c r="F41" i="2"/>
  <c r="D32" i="2"/>
  <c r="H32" i="2"/>
  <c r="D21" i="2"/>
  <c r="D19" i="2"/>
  <c r="D18" i="2"/>
  <c r="H22" i="2"/>
  <c r="F22" i="2"/>
  <c r="D14" i="2"/>
  <c r="H14" i="2"/>
  <c r="F14" i="2"/>
  <c r="H24" i="2" l="1"/>
  <c r="H43" i="2"/>
  <c r="H46" i="2" s="1"/>
  <c r="H49" i="2" s="1"/>
  <c r="F43" i="2"/>
  <c r="F24" i="2"/>
  <c r="D22" i="2"/>
  <c r="F46" i="2" l="1"/>
  <c r="F49" i="2" s="1"/>
  <c r="F50" i="2" s="1"/>
  <c r="F58" i="2" s="1"/>
  <c r="H48" i="2" s="1"/>
  <c r="H50" i="2" s="1"/>
  <c r="D24" i="2"/>
  <c r="D46" i="2" s="1"/>
  <c r="M18" i="2"/>
</calcChain>
</file>

<file path=xl/sharedStrings.xml><?xml version="1.0" encoding="utf-8"?>
<sst xmlns="http://schemas.openxmlformats.org/spreadsheetml/2006/main" count="398" uniqueCount="370">
  <si>
    <t xml:space="preserve">Nivon afdeling Gouda </t>
  </si>
  <si>
    <t>begroting</t>
  </si>
  <si>
    <t>realisatie</t>
  </si>
  <si>
    <t>Inkomsten</t>
  </si>
  <si>
    <t>activiteitgebonden inkomsten</t>
  </si>
  <si>
    <t>activiteiten</t>
  </si>
  <si>
    <t>werkgroepen</t>
  </si>
  <si>
    <t>cursussen</t>
  </si>
  <si>
    <t>organisatie inkomsten</t>
  </si>
  <si>
    <t>subsidie</t>
  </si>
  <si>
    <t>contributie/giften</t>
  </si>
  <si>
    <t>verhuur/verkoop/advertenties</t>
  </si>
  <si>
    <t>rente vriendenlening</t>
  </si>
  <si>
    <t>rente</t>
  </si>
  <si>
    <t>Uitgaven</t>
  </si>
  <si>
    <t>activiteitgebonden uitgaven</t>
  </si>
  <si>
    <t>honoraria</t>
  </si>
  <si>
    <t>directe lasten</t>
  </si>
  <si>
    <t>doorberekening org.uitgaven</t>
  </si>
  <si>
    <t>organisatie uitgaven</t>
  </si>
  <si>
    <t>bureaukosten</t>
  </si>
  <si>
    <t>ledenvergadering</t>
  </si>
  <si>
    <t>huisvesting</t>
  </si>
  <si>
    <t>publiciteit</t>
  </si>
  <si>
    <t>reserveringen</t>
  </si>
  <si>
    <t>resultaat</t>
  </si>
  <si>
    <t>saldo 1 januari</t>
  </si>
  <si>
    <t>saldo 31 december</t>
  </si>
  <si>
    <t xml:space="preserve"> +</t>
  </si>
  <si>
    <t xml:space="preserve"> -</t>
  </si>
  <si>
    <t>werkelijk saldo 31 december</t>
  </si>
  <si>
    <t>betaalrekening</t>
  </si>
  <si>
    <t>NIVON lening</t>
  </si>
  <si>
    <t>kas</t>
  </si>
  <si>
    <t>totaal</t>
  </si>
  <si>
    <t>renteloze vriendenlening
Stichting Natuurvriendenhuizen</t>
  </si>
  <si>
    <t>Financiële verslaglegging 2024</t>
  </si>
  <si>
    <t xml:space="preserve"> begroting 2025</t>
  </si>
  <si>
    <t>ontvangen in 2024 (of eerder) voor 2025</t>
  </si>
  <si>
    <t>betaald in 2024 over 2025</t>
  </si>
  <si>
    <t>nog te betalen over 2024</t>
  </si>
  <si>
    <t>Transitorisch saldo op 31-12-2024</t>
  </si>
  <si>
    <t>vriendenlening</t>
  </si>
  <si>
    <t>Donatie vriendenlening aan NIVON</t>
  </si>
  <si>
    <t>nog te ontvangen over 2024</t>
  </si>
  <si>
    <t>uitgaven</t>
  </si>
  <si>
    <t>Saldo 1-1-2024</t>
  </si>
  <si>
    <t>saldo 31-12-2024</t>
  </si>
  <si>
    <t>UITGAVEN</t>
  </si>
  <si>
    <t>INKOMSTEN</t>
  </si>
  <si>
    <t>bureau kosten</t>
  </si>
  <si>
    <t>ALV</t>
  </si>
  <si>
    <t>Contributie</t>
  </si>
  <si>
    <t>Rente</t>
  </si>
  <si>
    <t>Directe inkomsten</t>
  </si>
  <si>
    <t>Nivon lening 750</t>
  </si>
  <si>
    <t>kruisposten</t>
  </si>
  <si>
    <t>Aanbetaling in 2023 voor 2024</t>
  </si>
  <si>
    <t>jubileum bijdrage CB2020</t>
  </si>
  <si>
    <t>Aanbetaling in2023 voor 2024</t>
  </si>
  <si>
    <t>TRIODOS REKENING</t>
  </si>
  <si>
    <t>jaarrekening 2024</t>
  </si>
  <si>
    <t>Aanbetaling Hunehuis 2025</t>
  </si>
  <si>
    <t>kruis- posten</t>
  </si>
  <si>
    <t>Totaal</t>
  </si>
  <si>
    <t>organisatiekosten</t>
  </si>
  <si>
    <t>Activiteitgebonden kosten</t>
  </si>
  <si>
    <t>Datum</t>
  </si>
  <si>
    <t>Omschrijving</t>
  </si>
  <si>
    <t>activi-teit</t>
  </si>
  <si>
    <t>Contri- butie giften</t>
  </si>
  <si>
    <t>Verhuur/Verkoop/advert.</t>
  </si>
  <si>
    <t>Baten</t>
  </si>
  <si>
    <t>Bet.rek. Triodos</t>
  </si>
  <si>
    <t>Nivon Lening</t>
  </si>
  <si>
    <t>Kas</t>
  </si>
  <si>
    <t>vorig/
volgend
jaar</t>
  </si>
  <si>
    <t>Bonnr.</t>
  </si>
  <si>
    <t>Bureau- kosten</t>
  </si>
  <si>
    <t>Publi- citeit</t>
  </si>
  <si>
    <t>Werk- groepen</t>
  </si>
  <si>
    <t>Directe Lasten</t>
  </si>
  <si>
    <t>Doorber. Alg. Lasten</t>
  </si>
  <si>
    <t>Saldo</t>
  </si>
  <si>
    <t>Jubileumbijdrage CB 2020</t>
  </si>
  <si>
    <t>Nivonweekend 2024 aanbetaling</t>
  </si>
  <si>
    <t>museum Gouda E v Wensveen</t>
  </si>
  <si>
    <t>museum Gouda AJM Datema</t>
  </si>
  <si>
    <t>weekend 2024 W Fafianie</t>
  </si>
  <si>
    <t>Triodos kosten 01/10-31/12</t>
  </si>
  <si>
    <t>weekend 2024fam Fikkert Janse</t>
  </si>
  <si>
    <t>Acc De Kleine Rug</t>
  </si>
  <si>
    <t>15</t>
  </si>
  <si>
    <t>excursie Waddinxveen WA de Groot</t>
  </si>
  <si>
    <t>Nieuwjaarsbijeenkomst declaratie C Schep</t>
  </si>
  <si>
    <t>1</t>
  </si>
  <si>
    <t>excursie Waddinxveen W Fafianie</t>
  </si>
  <si>
    <t>nieuwjaarsbijeenkomst declaratie L de Jager</t>
  </si>
  <si>
    <t>weekend 2024 R vd Perk</t>
  </si>
  <si>
    <t>nieuwjaarsbijeenkomst boodschappen R v Wijk</t>
  </si>
  <si>
    <t>weekend 2024 M Stoffers</t>
  </si>
  <si>
    <t>excursie Waddinxveen M Stoffers</t>
  </si>
  <si>
    <t>museum Gouda koffie P vd Wel</t>
  </si>
  <si>
    <t>2</t>
  </si>
  <si>
    <t>weekend 2024 KS Scheer</t>
  </si>
  <si>
    <t>weekend 2024 HC v Duuren</t>
  </si>
  <si>
    <t>bloemetje I vd Berkt door N van Wijngaarden</t>
  </si>
  <si>
    <t>weekend 2024 N v Wijngaarden</t>
  </si>
  <si>
    <t>weekend 2024 AJ Datema</t>
  </si>
  <si>
    <t>kadobon secretaris M Prosperi J Engels</t>
  </si>
  <si>
    <t>weekend 2024 M v Dijk</t>
  </si>
  <si>
    <t>weekend 2024 fam GJ Jansen</t>
  </si>
  <si>
    <t>consumpties Louwman K Lustig</t>
  </si>
  <si>
    <t>3</t>
  </si>
  <si>
    <t>weekend 2024 R Verkerk</t>
  </si>
  <si>
    <t>weekend 2024 N Treur</t>
  </si>
  <si>
    <t>weekend 2024 fam Wempe retour</t>
  </si>
  <si>
    <t>weekend 2024 WF v Rooij</t>
  </si>
  <si>
    <t>weekend 2024 C de Groot en L Cock</t>
  </si>
  <si>
    <t>excursie W'veen Historisch Genootschap Waddinxveen</t>
  </si>
  <si>
    <t>weekend 2024 fam Coenders</t>
  </si>
  <si>
    <t>ALV boekenbon J Engels</t>
  </si>
  <si>
    <t>weekend 2024 J van den Berg</t>
  </si>
  <si>
    <t>Nachtegaalexc MM Koenen retour</t>
  </si>
  <si>
    <t>weekend 2024 fam Hasselaar</t>
  </si>
  <si>
    <t>weekend 2024 fam Wempe</t>
  </si>
  <si>
    <t>weekend 2024 retour GJ Jansen</t>
  </si>
  <si>
    <t>weelend 2024 M van der Horst</t>
  </si>
  <si>
    <t>weekend 2024 I vd Berg</t>
  </si>
  <si>
    <t>weekend 2024 NVH Accomodaties</t>
  </si>
  <si>
    <t>weekend 2024 fam R v Wijk</t>
  </si>
  <si>
    <t>weekend 2024 M Blankers</t>
  </si>
  <si>
    <t>Nivon100 Skinwood sleutelhangers</t>
  </si>
  <si>
    <t>weekend 2024 DE Berck</t>
  </si>
  <si>
    <t>Nivon100 NVH accomodaties bonnen</t>
  </si>
  <si>
    <t>Nivon100 VVVbonnen J Engels</t>
  </si>
  <si>
    <t>Nachtegaalexcursie E v Wensveen</t>
  </si>
  <si>
    <t>Nieuwkoop R vd Perk</t>
  </si>
  <si>
    <t>Gouwedepot Streekarchief Midden-Holland</t>
  </si>
  <si>
    <t>Nachtegaalexcursie M v Termeij</t>
  </si>
  <si>
    <t>Nieuwkoop M v Termeij</t>
  </si>
  <si>
    <t>triodos kosten 01/01-01/04</t>
  </si>
  <si>
    <t>Nachtegaalexcursie M vd Horst</t>
  </si>
  <si>
    <t>Nivon100 tompoucen L de Jager</t>
  </si>
  <si>
    <t>Nachtegaalexcursie AF Landman (2)</t>
  </si>
  <si>
    <t>Nivon100 oppas L de Jager</t>
  </si>
  <si>
    <t>weekend 2024 G Fikkert organisatie</t>
  </si>
  <si>
    <t>Nivon 100 voorschot</t>
  </si>
  <si>
    <t>weekend 2024 M Stoffers organisatie</t>
  </si>
  <si>
    <t>excursie Wveen M vd Horst</t>
  </si>
  <si>
    <t>weekend 2024 NvWijngaarden organ</t>
  </si>
  <si>
    <t>Nachtegaalexc S Lomme P Kroes</t>
  </si>
  <si>
    <t>weekend 2024 M Prosperi organisatie</t>
  </si>
  <si>
    <t>excursie Wveen J Mevissen</t>
  </si>
  <si>
    <t>weekend 2024 R v Wijk organisatie</t>
  </si>
  <si>
    <t>excursie Wveen J Schoemaker</t>
  </si>
  <si>
    <t>weekend 2024 prijsjes quiz N v Wijngaarden</t>
  </si>
  <si>
    <t>excursie Wveen M Elia</t>
  </si>
  <si>
    <t>Nivon 100 wijkvereniging Ajour</t>
  </si>
  <si>
    <t>excursie Wveen N v Wijngaarden</t>
  </si>
  <si>
    <t>weekend 2024 L de Jager</t>
  </si>
  <si>
    <t>weekend 2024 boodschappen R v Wijk</t>
  </si>
  <si>
    <t>excursie Wveen fam de Jager</t>
  </si>
  <si>
    <t>weekend 2024 IVN-gids G Fikkert</t>
  </si>
  <si>
    <t>excursie Wveen WF v Rooij</t>
  </si>
  <si>
    <t>Nachtegaalexc MM Koenen (9x)</t>
  </si>
  <si>
    <t>Nachtegaalexc retour Elia Saager</t>
  </si>
  <si>
    <t>Gouwedepot F Datema</t>
  </si>
  <si>
    <t>Nachtegaalexc retour v Wageningen</t>
  </si>
  <si>
    <t>Nachtegaalexc retour AJ Bey</t>
  </si>
  <si>
    <t>Nachtegaalexc N v Wijngaarden</t>
  </si>
  <si>
    <t>Nachtegaalexc bon gids J Engels</t>
  </si>
  <si>
    <t>Nieuwkoop N v Wijngaarden</t>
  </si>
  <si>
    <t>Nachtegaalexc koffie L de Jager</t>
  </si>
  <si>
    <t>Nieuwkoop M Stoffers</t>
  </si>
  <si>
    <t>Nieuwkoop J Engels</t>
  </si>
  <si>
    <t>ALV boodschappen M Prosperi</t>
  </si>
  <si>
    <t>Nachtegaalexc J Engels</t>
  </si>
  <si>
    <t>Gouwedepot J Engels</t>
  </si>
  <si>
    <t>Gouwedepot AJ Has (2x)</t>
  </si>
  <si>
    <t>Nieuwkoop fam de Jager (dubbel)</t>
  </si>
  <si>
    <t>Gouwedepot M Carton (2x)</t>
  </si>
  <si>
    <t>Nieuwkoop kosten boot etc K Lustig</t>
  </si>
  <si>
    <t>Gouwedepot E Hasselaar (2x)</t>
  </si>
  <si>
    <t>Bon voor Ronald, P van Wijngaarden</t>
  </si>
  <si>
    <t>Gouwedepot W v Doorn</t>
  </si>
  <si>
    <t>ALV huur Rotonde</t>
  </si>
  <si>
    <t>Gouwedepot A Lubbers</t>
  </si>
  <si>
    <t>Weekend 2025 NVH Accomodaties</t>
  </si>
  <si>
    <t>Gouwedepot FCA vd Knaap</t>
  </si>
  <si>
    <t>Stoffers afrekening  Boskoop</t>
  </si>
  <si>
    <t>Gouwedepot AJM vd Hondel</t>
  </si>
  <si>
    <t>De Groot afrekening Zoetermeer</t>
  </si>
  <si>
    <t>Gouwedepot AMJ Spruit</t>
  </si>
  <si>
    <t xml:space="preserve">Bankkosten Q2 2024 </t>
  </si>
  <si>
    <t>Gouwedepot WF v Rooij</t>
  </si>
  <si>
    <t>van Wijngaarden afr. Schoonhoven</t>
  </si>
  <si>
    <t>Gouwedepot L Kluck</t>
  </si>
  <si>
    <t>Gouwedepot TJ v Amerongen</t>
  </si>
  <si>
    <t>Lunch afscheid 2 bestuursleden</t>
  </si>
  <si>
    <t>Gouwedepot J Bruckman (2x)</t>
  </si>
  <si>
    <t>De Jager afr. Zaandam</t>
  </si>
  <si>
    <t>Nachtegaalexc ME Blankers</t>
  </si>
  <si>
    <t>Bankkosten Q3 2024</t>
  </si>
  <si>
    <t>Nachtegaalexc I vd Berg</t>
  </si>
  <si>
    <t>Baartmans afr. Excursie Schiedam</t>
  </si>
  <si>
    <t>Nachtegaalexc Elia Saager</t>
  </si>
  <si>
    <t>vrijwilligers uitstapje</t>
  </si>
  <si>
    <t>Nachtegaalexc K Lustig (2x)</t>
  </si>
  <si>
    <t>van Wijngaarden afr. Doorn</t>
  </si>
  <si>
    <t>Nachtegaalexc R vd Perk</t>
  </si>
  <si>
    <t>kosten paierbienale / van Rooij</t>
  </si>
  <si>
    <t xml:space="preserve">Nachtegaalexc de Koning/v Ha </t>
  </si>
  <si>
    <t>Kosten Bodemdaling</t>
  </si>
  <si>
    <t>Nachtegaalexc?? L v Wageningen</t>
  </si>
  <si>
    <t>Vleermuis de Groot</t>
  </si>
  <si>
    <t>Nachtegaalexc AJ Bey</t>
  </si>
  <si>
    <t>Zaansam Pet</t>
  </si>
  <si>
    <t>Nieuwkoop M Prosperi (2x)</t>
  </si>
  <si>
    <t>Nieuwkoop JAM Mevissen</t>
  </si>
  <si>
    <t>Nieuwkoop HC v Duuren</t>
  </si>
  <si>
    <t>Nieuwkoop W den Dulk</t>
  </si>
  <si>
    <t>Nieuwkoop Elia Saager</t>
  </si>
  <si>
    <t>Nieuwkoop N Treur</t>
  </si>
  <si>
    <t>Nieuwkoop M v Rooij (2x NL)</t>
  </si>
  <si>
    <t>Nachtegaalexc A v Dijke</t>
  </si>
  <si>
    <t>Nachtegaalexc R Twelkemeijer</t>
  </si>
  <si>
    <t>Nachtegaalexc L de Jager</t>
  </si>
  <si>
    <t>Nieuwkoop T Oosterloo</t>
  </si>
  <si>
    <t>Nieuwkoop R Verkerk</t>
  </si>
  <si>
    <t>Nieuwkoop O Versteegh</t>
  </si>
  <si>
    <t>weekend 2024 boodschappen retour M Prosperi</t>
  </si>
  <si>
    <t>Nieuwkoop W Fafiani (1xL 1xNL)</t>
  </si>
  <si>
    <t>Nieuwkoop L de Jager (2x)</t>
  </si>
  <si>
    <t>Nieuwkoop W v Rooij (2x)</t>
  </si>
  <si>
    <t>Nieuwkoop G de Pater (2x)</t>
  </si>
  <si>
    <t>Zoetermeer M v Termeij</t>
  </si>
  <si>
    <t>boomBoskoop M v Termeij</t>
  </si>
  <si>
    <t>Nieuwkoop D de Berck</t>
  </si>
  <si>
    <t>Nieuwkoop K Lustig</t>
  </si>
  <si>
    <t>Nieuwkoop J Bruckman</t>
  </si>
  <si>
    <t>Vleermuis C de Groot (1L,1NL)</t>
  </si>
  <si>
    <t>Zoetermeer E v Wensveen</t>
  </si>
  <si>
    <t>VleermuisE v Wensveen</t>
  </si>
  <si>
    <t>Zoetermeer C Ursem</t>
  </si>
  <si>
    <t>boomBoskoop N v Wijngaarden</t>
  </si>
  <si>
    <t xml:space="preserve">excursie?? v Wijk via Nivon </t>
  </si>
  <si>
    <t xml:space="preserve">afdracht Nivon LB </t>
  </si>
  <si>
    <t>Boom Boskoop Y van der Waal (2X)</t>
  </si>
  <si>
    <t>Boskoop van der Meer (2x)</t>
  </si>
  <si>
    <t>Boskoop F Solissa</t>
  </si>
  <si>
    <t>Boskoop Fafianie (2x)</t>
  </si>
  <si>
    <t>Zoetermeer N van Wijngaarden</t>
  </si>
  <si>
    <t>Boskoop J Engels</t>
  </si>
  <si>
    <t>Zoetermeer T Oosterloo</t>
  </si>
  <si>
    <t>Zoetermeer Fafianie</t>
  </si>
  <si>
    <t>Zoetermeer De Groot</t>
  </si>
  <si>
    <t>Zoetermeer vd Perk</t>
  </si>
  <si>
    <t>Schoonhoven, Zaandam, Termeij</t>
  </si>
  <si>
    <t>17 +18</t>
  </si>
  <si>
    <t>Zaandam N van Wijngaarden</t>
  </si>
  <si>
    <t>Schoonhoven,  N van Wijngaarden</t>
  </si>
  <si>
    <t>Schoonhoven, van der Horst</t>
  </si>
  <si>
    <t>Schoonhoven Prosperi (2x)</t>
  </si>
  <si>
    <t>Schoonhoven, van Wensveen</t>
  </si>
  <si>
    <t>Schoonhoven Fafianie 2x, 1 lid, 1 geen lid</t>
  </si>
  <si>
    <t>Schoonhoven, Ursum</t>
  </si>
  <si>
    <t>Schoonhoven, Treur van Putten</t>
  </si>
  <si>
    <t>Schoonhoven, Reehorst</t>
  </si>
  <si>
    <t>Schoonhoven, Dongen Visser</t>
  </si>
  <si>
    <t>Schoonhoven, de Jageer</t>
  </si>
  <si>
    <t>Schoonhoven, Engels</t>
  </si>
  <si>
    <t>Schoonhoven Vermin</t>
  </si>
  <si>
    <t>Zaandam, van der Horst</t>
  </si>
  <si>
    <t>Zaandam, Bruckman</t>
  </si>
  <si>
    <t>Moordrecht 2, Metz</t>
  </si>
  <si>
    <t>Schiedam, Stoffers 2x</t>
  </si>
  <si>
    <t>NVH Accomodaties retour ABK huis</t>
  </si>
  <si>
    <t>Zaandam Bos 3x</t>
  </si>
  <si>
    <t>Zaandam, de Vries</t>
  </si>
  <si>
    <t>Zaandam, Pet</t>
  </si>
  <si>
    <t>Zaandam Biemont</t>
  </si>
  <si>
    <t>Zaandam Boon</t>
  </si>
  <si>
    <t>ZaandamUrsum</t>
  </si>
  <si>
    <t>Zaandam van der waal</t>
  </si>
  <si>
    <t>Zaandam de Jager 2x</t>
  </si>
  <si>
    <t>Schiedam Reehorst</t>
  </si>
  <si>
    <t>Schiedam Treur</t>
  </si>
  <si>
    <t>Zaandam Blankers</t>
  </si>
  <si>
    <t>Zaandam Bos aanvullend</t>
  </si>
  <si>
    <t>Schiedam Oosterloo</t>
  </si>
  <si>
    <t>Schiedam Kats</t>
  </si>
  <si>
    <t>Schiedam Engels</t>
  </si>
  <si>
    <t>Schiedam Fafianie 2x 1lid en 1 geen lid</t>
  </si>
  <si>
    <t>Schiedam Metz</t>
  </si>
  <si>
    <t>Doorn Solissa</t>
  </si>
  <si>
    <t>Doorn Datema</t>
  </si>
  <si>
    <t>Doorn Prosperi 2x</t>
  </si>
  <si>
    <t>Doorn van der Horst</t>
  </si>
  <si>
    <t>Doorn van Duuren</t>
  </si>
  <si>
    <t>Doorn van Dijck</t>
  </si>
  <si>
    <t>50 % retour Nivon lening 2014</t>
  </si>
  <si>
    <t>Doorn Engels</t>
  </si>
  <si>
    <t>Doorn De Jager 2x</t>
  </si>
  <si>
    <t>Doorn Stoffers</t>
  </si>
  <si>
    <t>Doorn vd Berg</t>
  </si>
  <si>
    <t>Doorn Bruckmann</t>
  </si>
  <si>
    <t>Doorn Ursum</t>
  </si>
  <si>
    <t>Doorn Hasselaar</t>
  </si>
  <si>
    <t>Doorn Groen</t>
  </si>
  <si>
    <t>Bodemdaling Hasselaar</t>
  </si>
  <si>
    <t>varen van Rooy</t>
  </si>
  <si>
    <t>Bodemdalng Metz</t>
  </si>
  <si>
    <t>Bodemdaling Jacobs</t>
  </si>
  <si>
    <t>Bodemdaling Prins/engels</t>
  </si>
  <si>
    <t>Bodemdaling Star</t>
  </si>
  <si>
    <t>Vrijwillge bijdrage foto avond</t>
  </si>
  <si>
    <t>Bodemdaling Wempe-Graafland</t>
  </si>
  <si>
    <t>Bodemdaling Engels</t>
  </si>
  <si>
    <t>Bodemdaling de Jager</t>
  </si>
  <si>
    <t>Bodemdaling Bekedam</t>
  </si>
  <si>
    <t>Museum Gouda 2025 van Wijngaarden</t>
  </si>
  <si>
    <t>Museum Gouda 2025 van Duuren</t>
  </si>
  <si>
    <t>Weekend 25 van Duuren</t>
  </si>
  <si>
    <t>Weekend 25 Fikkert Jansen</t>
  </si>
  <si>
    <t>Rente 24 Lening</t>
  </si>
  <si>
    <t>Weekend 25 Wempe Graafland</t>
  </si>
  <si>
    <t>wwekend</t>
  </si>
  <si>
    <t>retour</t>
  </si>
  <si>
    <t>inkomsten voor 2025</t>
  </si>
  <si>
    <t>Terugstorting</t>
  </si>
  <si>
    <t>de kleine rug</t>
  </si>
  <si>
    <t>nieuwjaar</t>
  </si>
  <si>
    <t>museum gouda</t>
  </si>
  <si>
    <t>louwman</t>
  </si>
  <si>
    <t>weekend</t>
  </si>
  <si>
    <t>nivon 100</t>
  </si>
  <si>
    <t>papier</t>
  </si>
  <si>
    <t>baten</t>
  </si>
  <si>
    <t>Verschil</t>
  </si>
  <si>
    <t>lastwn</t>
  </si>
  <si>
    <t>Weegje</t>
  </si>
  <si>
    <t>Waddinxveen</t>
  </si>
  <si>
    <t>Gouwe Depot</t>
  </si>
  <si>
    <t>Nieuwkoop varen</t>
  </si>
  <si>
    <t>Gouwebos</t>
  </si>
  <si>
    <t>Boskoop</t>
  </si>
  <si>
    <t>Zoetermeer</t>
  </si>
  <si>
    <t>Veermuis</t>
  </si>
  <si>
    <t>Kleine rug varen</t>
  </si>
  <si>
    <t>Schoonhoven</t>
  </si>
  <si>
    <t>Zaanstad</t>
  </si>
  <si>
    <t>Nachtegaal</t>
  </si>
  <si>
    <t>Schiedam</t>
  </si>
  <si>
    <t>Doorn</t>
  </si>
  <si>
    <t>Arti Legi</t>
  </si>
  <si>
    <t>papier Bienale</t>
  </si>
  <si>
    <t>Totale Inkomsten</t>
  </si>
  <si>
    <t>Totale Uitgaven</t>
  </si>
  <si>
    <t>Directe kosten</t>
  </si>
  <si>
    <t>Totale inkomsten</t>
  </si>
  <si>
    <t>Totale uitgaven</t>
  </si>
  <si>
    <t>Voor de aansluiting met de bankrekening:</t>
  </si>
  <si>
    <t xml:space="preserve">in 2023 </t>
  </si>
  <si>
    <t>betaald/ ontvangen</t>
  </si>
  <si>
    <t>saldo</t>
  </si>
  <si>
    <t>Samenvatting activiteiten 2024</t>
  </si>
  <si>
    <t>nr</t>
  </si>
  <si>
    <t>omschrijving</t>
  </si>
  <si>
    <t>Nivon Gouda 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</si>
</sst>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3]d/mmm;@"/>
    <numFmt numFmtId="165" formatCode="0.00_ ;[Red]\-0.00\ "/>
  </numFmts>
  <fonts count="19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sz val="9"/>
      <color theme="0" tint="-0.14999847407452621"/>
      <name val="Arial"/>
      <family val="2"/>
    </font>
    <font>
      <u/>
      <sz val="9"/>
      <name val="Arial"/>
      <family val="2"/>
    </font>
    <font>
      <sz val="9"/>
      <name val="Tahoma"/>
      <family val="2"/>
    </font>
    <font>
      <b/>
      <sz val="9"/>
      <name val="Tahoma"/>
      <family val="2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indexed="10"/>
      <name val="Arial"/>
      <family val="2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02">
    <xf numFmtId="0" fontId="0" fillId="0" borderId="0" xfId="0"/>
    <xf numFmtId="4" fontId="0" fillId="0" borderId="0" xfId="0" applyNumberFormat="1"/>
    <xf numFmtId="4" fontId="0" fillId="0" borderId="6" xfId="0" applyNumberFormat="1" applyBorder="1"/>
    <xf numFmtId="4" fontId="12" fillId="0" borderId="0" xfId="0" applyNumberFormat="1" applyFont="1"/>
    <xf numFmtId="4" fontId="6" fillId="0" borderId="0" xfId="0" applyNumberFormat="1" applyFont="1"/>
    <xf numFmtId="4" fontId="6" fillId="0" borderId="0" xfId="0" applyNumberFormat="1" applyFont="1" applyAlignment="1">
      <alignment horizontal="right"/>
    </xf>
    <xf numFmtId="4" fontId="7" fillId="0" borderId="0" xfId="0" applyNumberFormat="1" applyFont="1"/>
    <xf numFmtId="4" fontId="7" fillId="0" borderId="0" xfId="0" applyNumberFormat="1" applyFont="1" applyAlignment="1">
      <alignment horizontal="right"/>
    </xf>
    <xf numFmtId="4" fontId="8" fillId="0" borderId="0" xfId="0" applyNumberFormat="1" applyFont="1"/>
    <xf numFmtId="4" fontId="6" fillId="0" borderId="0" xfId="0" applyNumberFormat="1" applyFont="1" applyAlignment="1">
      <alignment horizontal="center"/>
    </xf>
    <xf numFmtId="4" fontId="7" fillId="0" borderId="1" xfId="0" applyNumberFormat="1" applyFont="1" applyBorder="1" applyAlignment="1">
      <alignment horizontal="center"/>
    </xf>
    <xf numFmtId="4" fontId="9" fillId="0" borderId="0" xfId="0" applyNumberFormat="1" applyFont="1"/>
    <xf numFmtId="4" fontId="6" fillId="0" borderId="3" xfId="0" applyNumberFormat="1" applyFont="1" applyBorder="1"/>
    <xf numFmtId="4" fontId="6" fillId="0" borderId="4" xfId="0" applyNumberFormat="1" applyFont="1" applyBorder="1"/>
    <xf numFmtId="4" fontId="10" fillId="0" borderId="0" xfId="0" applyNumberFormat="1" applyFont="1"/>
    <xf numFmtId="4" fontId="6" fillId="0" borderId="5" xfId="0" applyNumberFormat="1" applyFont="1" applyBorder="1"/>
    <xf numFmtId="4" fontId="11" fillId="0" borderId="0" xfId="0" applyNumberFormat="1" applyFont="1"/>
    <xf numFmtId="4" fontId="6" fillId="0" borderId="0" xfId="0" applyNumberFormat="1" applyFont="1" applyAlignment="1">
      <alignment vertical="top"/>
    </xf>
    <xf numFmtId="4" fontId="6" fillId="0" borderId="0" xfId="0" applyNumberFormat="1" applyFont="1" applyAlignment="1">
      <alignment horizontal="right" vertical="top" wrapText="1"/>
    </xf>
    <xf numFmtId="4" fontId="6" fillId="0" borderId="0" xfId="0" applyNumberFormat="1" applyFont="1" applyAlignment="1">
      <alignment horizontal="right" vertical="center"/>
    </xf>
    <xf numFmtId="3" fontId="7" fillId="0" borderId="2" xfId="0" applyNumberFormat="1" applyFont="1" applyBorder="1" applyAlignment="1">
      <alignment horizontal="center"/>
    </xf>
    <xf numFmtId="3" fontId="6" fillId="0" borderId="0" xfId="0" applyNumberFormat="1" applyFont="1"/>
    <xf numFmtId="4" fontId="0" fillId="0" borderId="7" xfId="0" applyNumberFormat="1" applyBorder="1"/>
    <xf numFmtId="4" fontId="0" fillId="0" borderId="9" xfId="0" applyNumberFormat="1" applyBorder="1"/>
    <xf numFmtId="4" fontId="13" fillId="0" borderId="0" xfId="0" applyNumberFormat="1" applyFont="1"/>
    <xf numFmtId="0" fontId="14" fillId="0" borderId="8" xfId="0" applyFont="1" applyBorder="1"/>
    <xf numFmtId="0" fontId="14" fillId="0" borderId="8" xfId="0" applyFont="1" applyBorder="1" applyAlignment="1">
      <alignment horizontal="right"/>
    </xf>
    <xf numFmtId="164" fontId="14" fillId="0" borderId="8" xfId="0" applyNumberFormat="1" applyFont="1" applyBorder="1"/>
    <xf numFmtId="0" fontId="14" fillId="0" borderId="8" xfId="0" applyFont="1" applyBorder="1" applyAlignment="1">
      <alignment vertical="top" wrapText="1"/>
    </xf>
    <xf numFmtId="0" fontId="14" fillId="0" borderId="8" xfId="0" applyFont="1" applyBorder="1" applyAlignment="1">
      <alignment horizontal="center"/>
    </xf>
    <xf numFmtId="0" fontId="14" fillId="0" borderId="9" xfId="0" applyFont="1" applyBorder="1"/>
    <xf numFmtId="0" fontId="14" fillId="0" borderId="8" xfId="0" applyFont="1" applyBorder="1" applyAlignment="1">
      <alignment horizontal="center" vertical="center"/>
    </xf>
    <xf numFmtId="0" fontId="14" fillId="0" borderId="8" xfId="0" applyFont="1" applyBorder="1" applyAlignment="1">
      <alignment horizontal="right" vertical="center"/>
    </xf>
    <xf numFmtId="0" fontId="15" fillId="0" borderId="4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/>
    </xf>
    <xf numFmtId="164" fontId="14" fillId="0" borderId="8" xfId="0" applyNumberFormat="1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 wrapText="1"/>
    </xf>
    <xf numFmtId="2" fontId="15" fillId="0" borderId="7" xfId="0" applyNumberFormat="1" applyFont="1" applyBorder="1" applyAlignment="1">
      <alignment horizontal="center" vertical="center" wrapText="1"/>
    </xf>
    <xf numFmtId="2" fontId="15" fillId="0" borderId="4" xfId="0" applyNumberFormat="1" applyFont="1" applyBorder="1" applyAlignment="1">
      <alignment horizontal="center" vertical="center" wrapText="1"/>
    </xf>
    <xf numFmtId="164" fontId="15" fillId="0" borderId="9" xfId="0" applyNumberFormat="1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4" fillId="0" borderId="12" xfId="0" applyFont="1" applyBorder="1" applyAlignment="1" applyProtection="1">
      <alignment horizontal="right" vertical="center" wrapText="1"/>
      <protection locked="0"/>
    </xf>
    <xf numFmtId="165" fontId="14" fillId="0" borderId="15" xfId="0" applyNumberFormat="1" applyFont="1" applyBorder="1" applyAlignment="1">
      <alignment vertical="center" wrapText="1"/>
    </xf>
    <xf numFmtId="165" fontId="14" fillId="0" borderId="16" xfId="0" applyNumberFormat="1" applyFont="1" applyBorder="1" applyAlignment="1">
      <alignment vertical="center" wrapText="1"/>
    </xf>
    <xf numFmtId="165" fontId="14" fillId="0" borderId="12" xfId="0" applyNumberFormat="1" applyFont="1" applyBorder="1" applyAlignment="1">
      <alignment vertical="center" wrapText="1"/>
    </xf>
    <xf numFmtId="164" fontId="14" fillId="0" borderId="16" xfId="0" applyNumberFormat="1" applyFont="1" applyBorder="1" applyAlignment="1">
      <alignment vertical="center" wrapText="1"/>
    </xf>
    <xf numFmtId="0" fontId="14" fillId="0" borderId="14" xfId="0" applyFont="1" applyBorder="1" applyAlignment="1">
      <alignment vertical="center" wrapText="1"/>
    </xf>
    <xf numFmtId="0" fontId="14" fillId="0" borderId="18" xfId="0" applyFont="1" applyBorder="1" applyAlignment="1">
      <alignment vertical="center" wrapText="1"/>
    </xf>
    <xf numFmtId="0" fontId="14" fillId="0" borderId="19" xfId="0" applyFont="1" applyBorder="1" applyAlignment="1">
      <alignment horizontal="right" vertical="center" wrapText="1"/>
    </xf>
    <xf numFmtId="165" fontId="14" fillId="0" borderId="20" xfId="0" applyNumberFormat="1" applyFont="1" applyBorder="1" applyAlignment="1">
      <alignment vertical="center" wrapText="1"/>
    </xf>
    <xf numFmtId="165" fontId="14" fillId="0" borderId="18" xfId="0" applyNumberFormat="1" applyFont="1" applyBorder="1" applyAlignment="1">
      <alignment vertical="center" wrapText="1"/>
    </xf>
    <xf numFmtId="165" fontId="14" fillId="0" borderId="21" xfId="0" applyNumberFormat="1" applyFont="1" applyBorder="1" applyAlignment="1">
      <alignment vertical="center" wrapText="1"/>
    </xf>
    <xf numFmtId="165" fontId="14" fillId="0" borderId="22" xfId="0" applyNumberFormat="1" applyFont="1" applyBorder="1" applyAlignment="1">
      <alignment vertical="center" wrapText="1"/>
    </xf>
    <xf numFmtId="165" fontId="14" fillId="0" borderId="19" xfId="0" applyNumberFormat="1" applyFont="1" applyBorder="1" applyAlignment="1">
      <alignment vertical="center" wrapText="1"/>
    </xf>
    <xf numFmtId="165" fontId="14" fillId="0" borderId="23" xfId="0" applyNumberFormat="1" applyFont="1" applyBorder="1" applyAlignment="1">
      <alignment vertical="center" wrapText="1"/>
    </xf>
    <xf numFmtId="164" fontId="14" fillId="2" borderId="24" xfId="0" applyNumberFormat="1" applyFont="1" applyFill="1" applyBorder="1" applyAlignment="1" applyProtection="1">
      <alignment vertical="center" wrapText="1"/>
      <protection locked="0"/>
    </xf>
    <xf numFmtId="165" fontId="14" fillId="2" borderId="28" xfId="0" applyNumberFormat="1" applyFont="1" applyFill="1" applyBorder="1" applyAlignment="1" applyProtection="1">
      <alignment vertical="center" wrapText="1"/>
      <protection locked="0"/>
    </xf>
    <xf numFmtId="165" fontId="14" fillId="2" borderId="29" xfId="0" applyNumberFormat="1" applyFont="1" applyFill="1" applyBorder="1" applyAlignment="1" applyProtection="1">
      <alignment vertical="center" wrapText="1"/>
      <protection locked="0"/>
    </xf>
    <xf numFmtId="165" fontId="15" fillId="2" borderId="30" xfId="0" applyNumberFormat="1" applyFont="1" applyFill="1" applyBorder="1" applyAlignment="1">
      <alignment vertical="center" wrapText="1"/>
    </xf>
    <xf numFmtId="165" fontId="14" fillId="2" borderId="31" xfId="0" applyNumberFormat="1" applyFont="1" applyFill="1" applyBorder="1" applyAlignment="1" applyProtection="1">
      <alignment vertical="center" wrapText="1"/>
      <protection locked="0"/>
    </xf>
    <xf numFmtId="0" fontId="14" fillId="2" borderId="33" xfId="0" applyFont="1" applyFill="1" applyBorder="1" applyAlignment="1" applyProtection="1">
      <alignment vertical="center" wrapText="1"/>
      <protection locked="0"/>
    </xf>
    <xf numFmtId="49" fontId="14" fillId="2" borderId="34" xfId="0" applyNumberFormat="1" applyFont="1" applyFill="1" applyBorder="1" applyAlignment="1" applyProtection="1">
      <alignment horizontal="right" vertical="center" wrapText="1"/>
      <protection locked="0"/>
    </xf>
    <xf numFmtId="0" fontId="14" fillId="2" borderId="35" xfId="0" applyFont="1" applyFill="1" applyBorder="1" applyAlignment="1" applyProtection="1">
      <alignment horizontal="right" vertical="center" wrapText="1"/>
      <protection locked="0"/>
    </xf>
    <xf numFmtId="165" fontId="14" fillId="2" borderId="34" xfId="0" applyNumberFormat="1" applyFont="1" applyFill="1" applyBorder="1" applyAlignment="1" applyProtection="1">
      <alignment vertical="center" wrapText="1"/>
      <protection locked="0"/>
    </xf>
    <xf numFmtId="165" fontId="14" fillId="2" borderId="36" xfId="0" applyNumberFormat="1" applyFont="1" applyFill="1" applyBorder="1" applyAlignment="1" applyProtection="1">
      <alignment vertical="center" wrapText="1"/>
      <protection locked="0"/>
    </xf>
    <xf numFmtId="165" fontId="14" fillId="2" borderId="35" xfId="0" applyNumberFormat="1" applyFont="1" applyFill="1" applyBorder="1" applyAlignment="1" applyProtection="1">
      <alignment vertical="center" wrapText="1"/>
      <protection locked="0"/>
    </xf>
    <xf numFmtId="165" fontId="14" fillId="2" borderId="37" xfId="0" applyNumberFormat="1" applyFont="1" applyFill="1" applyBorder="1" applyAlignment="1" applyProtection="1">
      <alignment vertical="center" wrapText="1"/>
      <protection locked="0"/>
    </xf>
    <xf numFmtId="165" fontId="14" fillId="2" borderId="38" xfId="0" applyNumberFormat="1" applyFont="1" applyFill="1" applyBorder="1" applyAlignment="1" applyProtection="1">
      <alignment vertical="center" wrapText="1"/>
      <protection locked="0"/>
    </xf>
    <xf numFmtId="165" fontId="15" fillId="2" borderId="25" xfId="0" applyNumberFormat="1" applyFont="1" applyFill="1" applyBorder="1" applyAlignment="1">
      <alignment vertical="center" wrapText="1"/>
    </xf>
    <xf numFmtId="165" fontId="14" fillId="2" borderId="39" xfId="0" applyNumberFormat="1" applyFont="1" applyFill="1" applyBorder="1" applyAlignment="1" applyProtection="1">
      <alignment vertical="center" wrapText="1"/>
      <protection locked="0"/>
    </xf>
    <xf numFmtId="165" fontId="14" fillId="2" borderId="40" xfId="0" applyNumberFormat="1" applyFont="1" applyFill="1" applyBorder="1" applyAlignment="1" applyProtection="1">
      <alignment vertical="center" wrapText="1"/>
      <protection locked="0"/>
    </xf>
    <xf numFmtId="0" fontId="14" fillId="2" borderId="41" xfId="0" applyFont="1" applyFill="1" applyBorder="1" applyAlignment="1" applyProtection="1">
      <alignment vertical="center" wrapText="1"/>
      <protection locked="0"/>
    </xf>
    <xf numFmtId="0" fontId="14" fillId="2" borderId="40" xfId="0" applyFont="1" applyFill="1" applyBorder="1" applyAlignment="1" applyProtection="1">
      <alignment horizontal="right" vertical="center" wrapText="1"/>
      <protection locked="0"/>
    </xf>
    <xf numFmtId="165" fontId="14" fillId="2" borderId="33" xfId="0" applyNumberFormat="1" applyFont="1" applyFill="1" applyBorder="1" applyAlignment="1" applyProtection="1">
      <alignment vertical="center" wrapText="1"/>
      <protection locked="0"/>
    </xf>
    <xf numFmtId="165" fontId="14" fillId="2" borderId="42" xfId="0" applyNumberFormat="1" applyFont="1" applyFill="1" applyBorder="1" applyAlignment="1" applyProtection="1">
      <alignment vertical="center" wrapText="1"/>
      <protection locked="0"/>
    </xf>
    <xf numFmtId="165" fontId="14" fillId="2" borderId="43" xfId="0" applyNumberFormat="1" applyFont="1" applyFill="1" applyBorder="1" applyAlignment="1" applyProtection="1">
      <alignment vertical="center" wrapText="1"/>
      <protection locked="0"/>
    </xf>
    <xf numFmtId="165" fontId="14" fillId="2" borderId="30" xfId="0" applyNumberFormat="1" applyFont="1" applyFill="1" applyBorder="1" applyAlignment="1" applyProtection="1">
      <alignment vertical="center" wrapText="1"/>
      <protection locked="0"/>
    </xf>
    <xf numFmtId="165" fontId="14" fillId="2" borderId="44" xfId="0" applyNumberFormat="1" applyFont="1" applyFill="1" applyBorder="1" applyAlignment="1" applyProtection="1">
      <alignment vertical="center" wrapText="1"/>
      <protection locked="0"/>
    </xf>
    <xf numFmtId="165" fontId="14" fillId="2" borderId="45" xfId="0" applyNumberFormat="1" applyFont="1" applyFill="1" applyBorder="1" applyAlignment="1" applyProtection="1">
      <alignment vertical="center" wrapText="1"/>
      <protection locked="0"/>
    </xf>
    <xf numFmtId="164" fontId="14" fillId="2" borderId="30" xfId="0" applyNumberFormat="1" applyFont="1" applyFill="1" applyBorder="1" applyAlignment="1" applyProtection="1">
      <alignment vertical="center" wrapText="1"/>
      <protection locked="0"/>
    </xf>
    <xf numFmtId="49" fontId="14" fillId="2" borderId="42" xfId="0" applyNumberFormat="1" applyFont="1" applyFill="1" applyBorder="1" applyAlignment="1" applyProtection="1">
      <alignment horizontal="right" vertical="center" wrapText="1"/>
      <protection locked="0"/>
    </xf>
    <xf numFmtId="0" fontId="14" fillId="2" borderId="29" xfId="0" applyFont="1" applyFill="1" applyBorder="1" applyAlignment="1" applyProtection="1">
      <alignment horizontal="right" vertical="center" wrapText="1"/>
      <protection locked="0"/>
    </xf>
    <xf numFmtId="165" fontId="14" fillId="2" borderId="26" xfId="0" applyNumberFormat="1" applyFont="1" applyFill="1" applyBorder="1" applyAlignment="1" applyProtection="1">
      <alignment vertical="center" wrapText="1"/>
      <protection locked="0"/>
    </xf>
    <xf numFmtId="165" fontId="15" fillId="2" borderId="24" xfId="0" applyNumberFormat="1" applyFont="1" applyFill="1" applyBorder="1" applyAlignment="1">
      <alignment vertical="center" wrapText="1"/>
    </xf>
    <xf numFmtId="165" fontId="14" fillId="2" borderId="46" xfId="0" applyNumberFormat="1" applyFont="1" applyFill="1" applyBorder="1" applyAlignment="1" applyProtection="1">
      <alignment vertical="center" wrapText="1"/>
      <protection locked="0"/>
    </xf>
    <xf numFmtId="165" fontId="14" fillId="2" borderId="41" xfId="0" applyNumberFormat="1" applyFont="1" applyFill="1" applyBorder="1" applyAlignment="1" applyProtection="1">
      <alignment vertical="center" wrapText="1"/>
      <protection locked="0"/>
    </xf>
    <xf numFmtId="164" fontId="14" fillId="2" borderId="47" xfId="0" applyNumberFormat="1" applyFont="1" applyFill="1" applyBorder="1" applyAlignment="1" applyProtection="1">
      <alignment vertical="center" wrapText="1"/>
      <protection locked="0"/>
    </xf>
    <xf numFmtId="0" fontId="14" fillId="2" borderId="43" xfId="0" applyFont="1" applyFill="1" applyBorder="1" applyAlignment="1" applyProtection="1">
      <alignment horizontal="right" vertical="center" wrapText="1"/>
      <protection locked="0"/>
    </xf>
    <xf numFmtId="165" fontId="14" fillId="2" borderId="48" xfId="0" applyNumberFormat="1" applyFont="1" applyFill="1" applyBorder="1" applyAlignment="1" applyProtection="1">
      <alignment vertical="center" wrapText="1"/>
      <protection locked="0"/>
    </xf>
    <xf numFmtId="164" fontId="14" fillId="0" borderId="30" xfId="0" applyNumberFormat="1" applyFont="1" applyBorder="1" applyAlignment="1" applyProtection="1">
      <alignment vertical="center" wrapText="1"/>
      <protection locked="0"/>
    </xf>
    <xf numFmtId="0" fontId="14" fillId="0" borderId="41" xfId="0" applyFont="1" applyBorder="1" applyAlignment="1" applyProtection="1">
      <alignment vertical="center" wrapText="1"/>
      <protection locked="0"/>
    </xf>
    <xf numFmtId="0" fontId="14" fillId="0" borderId="40" xfId="0" applyFont="1" applyBorder="1" applyAlignment="1" applyProtection="1">
      <alignment horizontal="right" vertical="center" wrapText="1"/>
      <protection locked="0"/>
    </xf>
    <xf numFmtId="165" fontId="14" fillId="0" borderId="33" xfId="0" applyNumberFormat="1" applyFont="1" applyBorder="1" applyAlignment="1" applyProtection="1">
      <alignment vertical="center" wrapText="1"/>
      <protection locked="0"/>
    </xf>
    <xf numFmtId="165" fontId="14" fillId="0" borderId="42" xfId="0" applyNumberFormat="1" applyFont="1" applyBorder="1" applyAlignment="1" applyProtection="1">
      <alignment vertical="center" wrapText="1"/>
      <protection locked="0"/>
    </xf>
    <xf numFmtId="165" fontId="14" fillId="0" borderId="43" xfId="0" applyNumberFormat="1" applyFont="1" applyBorder="1" applyAlignment="1" applyProtection="1">
      <alignment vertical="center" wrapText="1"/>
      <protection locked="0"/>
    </xf>
    <xf numFmtId="165" fontId="14" fillId="0" borderId="30" xfId="0" applyNumberFormat="1" applyFont="1" applyBorder="1" applyAlignment="1" applyProtection="1">
      <alignment vertical="center" wrapText="1"/>
      <protection locked="0"/>
    </xf>
    <xf numFmtId="165" fontId="15" fillId="0" borderId="30" xfId="0" applyNumberFormat="1" applyFont="1" applyBorder="1" applyAlignment="1">
      <alignment vertical="center" wrapText="1"/>
    </xf>
    <xf numFmtId="165" fontId="14" fillId="0" borderId="44" xfId="0" applyNumberFormat="1" applyFont="1" applyBorder="1" applyAlignment="1" applyProtection="1">
      <alignment vertical="center" wrapText="1"/>
      <protection locked="0"/>
    </xf>
    <xf numFmtId="165" fontId="14" fillId="0" borderId="45" xfId="0" applyNumberFormat="1" applyFont="1" applyBorder="1" applyAlignment="1" applyProtection="1">
      <alignment vertical="center" wrapText="1"/>
      <protection locked="0"/>
    </xf>
    <xf numFmtId="164" fontId="14" fillId="0" borderId="47" xfId="0" applyNumberFormat="1" applyFont="1" applyBorder="1" applyAlignment="1" applyProtection="1">
      <alignment vertical="center" wrapText="1"/>
      <protection locked="0"/>
    </xf>
    <xf numFmtId="0" fontId="14" fillId="0" borderId="33" xfId="0" applyFont="1" applyBorder="1" applyAlignment="1" applyProtection="1">
      <alignment vertical="center" wrapText="1"/>
      <protection locked="0"/>
    </xf>
    <xf numFmtId="49" fontId="14" fillId="0" borderId="42" xfId="0" applyNumberFormat="1" applyFont="1" applyBorder="1" applyAlignment="1" applyProtection="1">
      <alignment horizontal="right" vertical="center" wrapText="1"/>
      <protection locked="0"/>
    </xf>
    <xf numFmtId="0" fontId="14" fillId="0" borderId="43" xfId="0" applyFont="1" applyBorder="1" applyAlignment="1" applyProtection="1">
      <alignment horizontal="right" vertical="center" wrapText="1"/>
      <protection locked="0"/>
    </xf>
    <xf numFmtId="165" fontId="14" fillId="0" borderId="40" xfId="0" applyNumberFormat="1" applyFont="1" applyBorder="1" applyAlignment="1" applyProtection="1">
      <alignment vertical="center" wrapText="1"/>
      <protection locked="0"/>
    </xf>
    <xf numFmtId="165" fontId="14" fillId="0" borderId="48" xfId="0" applyNumberFormat="1" applyFont="1" applyBorder="1" applyAlignment="1" applyProtection="1">
      <alignment vertical="center" wrapText="1"/>
      <protection locked="0"/>
    </xf>
    <xf numFmtId="0" fontId="14" fillId="0" borderId="30" xfId="0" applyFont="1" applyBorder="1" applyAlignment="1" applyProtection="1">
      <alignment vertical="center" wrapText="1"/>
      <protection locked="0"/>
    </xf>
    <xf numFmtId="164" fontId="14" fillId="0" borderId="40" xfId="0" applyNumberFormat="1" applyFont="1" applyBorder="1" applyAlignment="1" applyProtection="1">
      <alignment vertical="center" wrapText="1"/>
      <protection locked="0"/>
    </xf>
    <xf numFmtId="0" fontId="14" fillId="0" borderId="40" xfId="0" applyFont="1" applyBorder="1" applyAlignment="1" applyProtection="1">
      <alignment wrapText="1"/>
      <protection locked="0"/>
    </xf>
    <xf numFmtId="0" fontId="14" fillId="0" borderId="47" xfId="0" applyFont="1" applyBorder="1" applyAlignment="1" applyProtection="1">
      <alignment vertical="center" wrapText="1"/>
      <protection locked="0"/>
    </xf>
    <xf numFmtId="0" fontId="14" fillId="0" borderId="30" xfId="0" applyFont="1" applyBorder="1" applyAlignment="1" applyProtection="1">
      <alignment horizontal="right" vertical="center" wrapText="1"/>
      <protection locked="0"/>
    </xf>
    <xf numFmtId="0" fontId="14" fillId="0" borderId="42" xfId="0" applyFont="1" applyBorder="1" applyAlignment="1" applyProtection="1">
      <alignment vertical="center" wrapText="1"/>
      <protection locked="0"/>
    </xf>
    <xf numFmtId="0" fontId="14" fillId="0" borderId="33" xfId="0" applyFont="1" applyBorder="1" applyAlignment="1" applyProtection="1">
      <alignment wrapText="1"/>
      <protection locked="0"/>
    </xf>
    <xf numFmtId="4" fontId="14" fillId="0" borderId="30" xfId="0" applyNumberFormat="1" applyFont="1" applyBorder="1" applyAlignment="1" applyProtection="1">
      <alignment vertical="center" wrapText="1"/>
      <protection locked="0"/>
    </xf>
    <xf numFmtId="164" fontId="14" fillId="0" borderId="49" xfId="0" applyNumberFormat="1" applyFont="1" applyBorder="1" applyAlignment="1" applyProtection="1">
      <alignment vertical="center" wrapText="1"/>
      <protection locked="0"/>
    </xf>
    <xf numFmtId="0" fontId="14" fillId="0" borderId="44" xfId="0" applyFont="1" applyBorder="1" applyAlignment="1" applyProtection="1">
      <alignment vertical="center" wrapText="1"/>
      <protection locked="0"/>
    </xf>
    <xf numFmtId="0" fontId="14" fillId="0" borderId="40" xfId="0" applyFont="1" applyBorder="1" applyAlignment="1" applyProtection="1">
      <alignment vertical="center" wrapText="1"/>
      <protection locked="0"/>
    </xf>
    <xf numFmtId="164" fontId="14" fillId="3" borderId="40" xfId="0" applyNumberFormat="1" applyFont="1" applyFill="1" applyBorder="1" applyAlignment="1" applyProtection="1">
      <alignment vertical="center" wrapText="1"/>
      <protection locked="0"/>
    </xf>
    <xf numFmtId="0" fontId="14" fillId="3" borderId="33" xfId="0" applyFont="1" applyFill="1" applyBorder="1" applyAlignment="1" applyProtection="1">
      <alignment vertical="center" wrapText="1"/>
      <protection locked="0"/>
    </xf>
    <xf numFmtId="164" fontId="14" fillId="0" borderId="50" xfId="0" applyNumberFormat="1" applyFont="1" applyBorder="1" applyAlignment="1" applyProtection="1">
      <alignment vertical="center" wrapText="1"/>
      <protection locked="0"/>
    </xf>
    <xf numFmtId="165" fontId="15" fillId="0" borderId="33" xfId="0" applyNumberFormat="1" applyFont="1" applyBorder="1" applyAlignment="1" applyProtection="1">
      <alignment vertical="center" wrapText="1"/>
      <protection locked="0"/>
    </xf>
    <xf numFmtId="0" fontId="14" fillId="0" borderId="43" xfId="0" applyFont="1" applyBorder="1" applyAlignment="1" applyProtection="1">
      <alignment wrapText="1"/>
      <protection locked="0"/>
    </xf>
    <xf numFmtId="165" fontId="14" fillId="0" borderId="30" xfId="0" applyNumberFormat="1" applyFont="1" applyBorder="1" applyAlignment="1">
      <alignment vertical="center" wrapText="1"/>
    </xf>
    <xf numFmtId="164" fontId="16" fillId="3" borderId="30" xfId="0" applyNumberFormat="1" applyFont="1" applyFill="1" applyBorder="1" applyAlignment="1" applyProtection="1">
      <alignment vertical="center" wrapText="1"/>
      <protection locked="0"/>
    </xf>
    <xf numFmtId="0" fontId="16" fillId="3" borderId="41" xfId="0" applyFont="1" applyFill="1" applyBorder="1" applyAlignment="1" applyProtection="1">
      <alignment vertical="center" wrapText="1"/>
      <protection locked="0"/>
    </xf>
    <xf numFmtId="165" fontId="17" fillId="0" borderId="30" xfId="0" applyNumberFormat="1" applyFont="1" applyBorder="1" applyAlignment="1">
      <alignment vertical="center" wrapText="1"/>
    </xf>
    <xf numFmtId="165" fontId="16" fillId="0" borderId="30" xfId="0" applyNumberFormat="1" applyFont="1" applyBorder="1" applyAlignment="1">
      <alignment vertical="center" wrapText="1"/>
    </xf>
    <xf numFmtId="164" fontId="14" fillId="0" borderId="4" xfId="0" applyNumberFormat="1" applyFont="1" applyBorder="1" applyAlignment="1" applyProtection="1">
      <alignment vertical="center" wrapText="1"/>
      <protection locked="0"/>
    </xf>
    <xf numFmtId="164" fontId="14" fillId="0" borderId="24" xfId="0" applyNumberFormat="1" applyFont="1" applyBorder="1" applyAlignment="1" applyProtection="1">
      <alignment vertical="center" wrapText="1"/>
      <protection locked="0"/>
    </xf>
    <xf numFmtId="164" fontId="15" fillId="0" borderId="30" xfId="0" applyNumberFormat="1" applyFont="1" applyBorder="1" applyAlignment="1">
      <alignment horizontal="center" vertical="center" wrapText="1"/>
    </xf>
    <xf numFmtId="164" fontId="14" fillId="0" borderId="12" xfId="0" applyNumberFormat="1" applyFont="1" applyBorder="1" applyAlignment="1" applyProtection="1">
      <alignment vertical="center" wrapText="1"/>
      <protection locked="0"/>
    </xf>
    <xf numFmtId="164" fontId="14" fillId="0" borderId="30" xfId="0" applyNumberFormat="1" applyFont="1" applyBorder="1" applyAlignment="1">
      <alignment vertical="center" wrapText="1"/>
    </xf>
    <xf numFmtId="0" fontId="14" fillId="0" borderId="4" xfId="0" applyFont="1" applyBorder="1" applyAlignment="1" applyProtection="1">
      <alignment vertical="center" wrapText="1"/>
      <protection locked="0"/>
    </xf>
    <xf numFmtId="0" fontId="14" fillId="0" borderId="41" xfId="0" applyFont="1" applyBorder="1" applyAlignment="1" applyProtection="1">
      <alignment wrapText="1"/>
      <protection locked="0"/>
    </xf>
    <xf numFmtId="0" fontId="15" fillId="0" borderId="41" xfId="0" applyFont="1" applyBorder="1" applyAlignment="1">
      <alignment horizontal="center" vertical="center" wrapText="1"/>
    </xf>
    <xf numFmtId="0" fontId="14" fillId="0" borderId="13" xfId="0" applyFont="1" applyBorder="1" applyAlignment="1" applyProtection="1">
      <alignment vertical="center" wrapText="1"/>
      <protection locked="0"/>
    </xf>
    <xf numFmtId="0" fontId="14" fillId="0" borderId="25" xfId="0" applyFont="1" applyBorder="1" applyAlignment="1" applyProtection="1">
      <alignment vertical="center" wrapText="1"/>
      <protection locked="0"/>
    </xf>
    <xf numFmtId="0" fontId="14" fillId="0" borderId="41" xfId="0" applyFont="1" applyBorder="1" applyAlignment="1">
      <alignment horizontal="left" vertical="center" wrapText="1"/>
    </xf>
    <xf numFmtId="0" fontId="14" fillId="0" borderId="4" xfId="0" applyFont="1" applyBorder="1" applyAlignment="1" applyProtection="1">
      <alignment horizontal="right" vertical="center" wrapText="1"/>
      <protection locked="0"/>
    </xf>
    <xf numFmtId="0" fontId="15" fillId="0" borderId="40" xfId="0" applyFont="1" applyBorder="1" applyAlignment="1">
      <alignment horizontal="center" vertical="center" wrapText="1"/>
    </xf>
    <xf numFmtId="0" fontId="14" fillId="0" borderId="26" xfId="0" applyFont="1" applyBorder="1" applyAlignment="1" applyProtection="1">
      <alignment horizontal="right" vertical="center" wrapText="1"/>
      <protection locked="0"/>
    </xf>
    <xf numFmtId="165" fontId="14" fillId="0" borderId="4" xfId="0" applyNumberFormat="1" applyFont="1" applyBorder="1" applyAlignment="1" applyProtection="1">
      <alignment vertical="center" wrapText="1"/>
      <protection locked="0"/>
    </xf>
    <xf numFmtId="0" fontId="15" fillId="0" borderId="33" xfId="0" applyFont="1" applyBorder="1" applyAlignment="1">
      <alignment horizontal="center" vertical="center" wrapText="1"/>
    </xf>
    <xf numFmtId="165" fontId="14" fillId="0" borderId="14" xfId="0" applyNumberFormat="1" applyFont="1" applyBorder="1" applyAlignment="1" applyProtection="1">
      <alignment vertical="center" wrapText="1"/>
      <protection locked="0"/>
    </xf>
    <xf numFmtId="165" fontId="14" fillId="0" borderId="27" xfId="0" applyNumberFormat="1" applyFont="1" applyBorder="1" applyAlignment="1" applyProtection="1">
      <alignment vertical="center" wrapText="1"/>
      <protection locked="0"/>
    </xf>
    <xf numFmtId="165" fontId="14" fillId="0" borderId="33" xfId="0" applyNumberFormat="1" applyFont="1" applyBorder="1" applyAlignment="1">
      <alignment vertical="center" wrapText="1"/>
    </xf>
    <xf numFmtId="165" fontId="14" fillId="0" borderId="0" xfId="0" applyNumberFormat="1" applyFont="1" applyAlignment="1" applyProtection="1">
      <alignment vertical="center" wrapText="1"/>
      <protection locked="0"/>
    </xf>
    <xf numFmtId="0" fontId="15" fillId="0" borderId="42" xfId="0" applyFont="1" applyBorder="1" applyAlignment="1">
      <alignment horizontal="center" vertical="center" wrapText="1"/>
    </xf>
    <xf numFmtId="165" fontId="14" fillId="0" borderId="15" xfId="0" applyNumberFormat="1" applyFont="1" applyBorder="1" applyAlignment="1" applyProtection="1">
      <alignment vertical="center" wrapText="1"/>
      <protection locked="0"/>
    </xf>
    <xf numFmtId="165" fontId="14" fillId="0" borderId="28" xfId="0" applyNumberFormat="1" applyFont="1" applyBorder="1" applyAlignment="1" applyProtection="1">
      <alignment vertical="center" wrapText="1"/>
      <protection locked="0"/>
    </xf>
    <xf numFmtId="165" fontId="14" fillId="0" borderId="42" xfId="0" applyNumberFormat="1" applyFont="1" applyBorder="1" applyAlignment="1">
      <alignment vertical="center" wrapText="1"/>
    </xf>
    <xf numFmtId="165" fontId="14" fillId="0" borderId="11" xfId="0" applyNumberFormat="1" applyFont="1" applyBorder="1" applyAlignment="1" applyProtection="1">
      <alignment vertical="center" wrapText="1"/>
      <protection locked="0"/>
    </xf>
    <xf numFmtId="0" fontId="15" fillId="0" borderId="43" xfId="0" applyFont="1" applyBorder="1" applyAlignment="1">
      <alignment horizontal="center" vertical="center" wrapText="1"/>
    </xf>
    <xf numFmtId="165" fontId="14" fillId="0" borderId="16" xfId="0" applyNumberFormat="1" applyFont="1" applyBorder="1" applyAlignment="1" applyProtection="1">
      <alignment vertical="center" wrapText="1"/>
      <protection locked="0"/>
    </xf>
    <xf numFmtId="165" fontId="14" fillId="0" borderId="29" xfId="0" applyNumberFormat="1" applyFont="1" applyBorder="1" applyAlignment="1" applyProtection="1">
      <alignment vertical="center" wrapText="1"/>
      <protection locked="0"/>
    </xf>
    <xf numFmtId="165" fontId="14" fillId="0" borderId="43" xfId="0" applyNumberFormat="1" applyFont="1" applyBorder="1" applyAlignment="1">
      <alignment vertical="center" wrapText="1"/>
    </xf>
    <xf numFmtId="165" fontId="14" fillId="0" borderId="10" xfId="0" applyNumberFormat="1" applyFont="1" applyBorder="1" applyAlignment="1" applyProtection="1">
      <alignment vertical="center" wrapText="1"/>
      <protection locked="0"/>
    </xf>
    <xf numFmtId="4" fontId="14" fillId="0" borderId="30" xfId="0" applyNumberFormat="1" applyFont="1" applyBorder="1" applyAlignment="1" applyProtection="1">
      <alignment wrapText="1"/>
      <protection locked="0"/>
    </xf>
    <xf numFmtId="4" fontId="14" fillId="0" borderId="0" xfId="0" applyNumberFormat="1" applyFont="1" applyAlignment="1" applyProtection="1">
      <alignment vertical="center" wrapText="1"/>
      <protection locked="0"/>
    </xf>
    <xf numFmtId="0" fontId="15" fillId="0" borderId="30" xfId="0" applyFont="1" applyBorder="1" applyAlignment="1">
      <alignment horizontal="center" vertical="center" wrapText="1"/>
    </xf>
    <xf numFmtId="165" fontId="14" fillId="0" borderId="12" xfId="0" applyNumberFormat="1" applyFont="1" applyBorder="1" applyAlignment="1" applyProtection="1">
      <alignment vertical="center" wrapText="1"/>
      <protection locked="0"/>
    </xf>
    <xf numFmtId="165" fontId="14" fillId="0" borderId="24" xfId="0" applyNumberFormat="1" applyFont="1" applyBorder="1" applyAlignment="1" applyProtection="1">
      <alignment vertical="center" wrapText="1"/>
      <protection locked="0"/>
    </xf>
    <xf numFmtId="165" fontId="16" fillId="0" borderId="4" xfId="0" applyNumberFormat="1" applyFont="1" applyBorder="1" applyAlignment="1">
      <alignment vertical="center" wrapText="1"/>
    </xf>
    <xf numFmtId="165" fontId="16" fillId="0" borderId="12" xfId="0" applyNumberFormat="1" applyFont="1" applyBorder="1" applyAlignment="1">
      <alignment vertical="center" wrapText="1"/>
    </xf>
    <xf numFmtId="165" fontId="14" fillId="0" borderId="7" xfId="0" applyNumberFormat="1" applyFont="1" applyBorder="1" applyAlignment="1" applyProtection="1">
      <alignment vertical="center" wrapText="1"/>
      <protection locked="0"/>
    </xf>
    <xf numFmtId="2" fontId="15" fillId="0" borderId="42" xfId="0" applyNumberFormat="1" applyFont="1" applyBorder="1" applyAlignment="1">
      <alignment horizontal="center" vertical="center" wrapText="1"/>
    </xf>
    <xf numFmtId="165" fontId="14" fillId="0" borderId="17" xfId="0" applyNumberFormat="1" applyFont="1" applyBorder="1" applyAlignment="1" applyProtection="1">
      <alignment vertical="center" wrapText="1"/>
      <protection locked="0"/>
    </xf>
    <xf numFmtId="165" fontId="14" fillId="0" borderId="31" xfId="0" applyNumberFormat="1" applyFont="1" applyBorder="1" applyAlignment="1" applyProtection="1">
      <alignment vertical="center" wrapText="1"/>
      <protection locked="0"/>
    </xf>
    <xf numFmtId="0" fontId="15" fillId="0" borderId="45" xfId="0" applyFont="1" applyBorder="1" applyAlignment="1">
      <alignment horizontal="center" vertical="center" wrapText="1"/>
    </xf>
    <xf numFmtId="165" fontId="14" fillId="0" borderId="32" xfId="0" applyNumberFormat="1" applyFont="1" applyBorder="1" applyAlignment="1" applyProtection="1">
      <alignment vertical="center" wrapText="1"/>
      <protection locked="0"/>
    </xf>
    <xf numFmtId="165" fontId="14" fillId="0" borderId="45" xfId="0" applyNumberFormat="1" applyFont="1" applyBorder="1" applyAlignment="1">
      <alignment vertical="center" wrapText="1"/>
    </xf>
    <xf numFmtId="3" fontId="0" fillId="0" borderId="0" xfId="0" applyNumberFormat="1"/>
    <xf numFmtId="0" fontId="0" fillId="0" borderId="0" xfId="0" applyAlignment="1">
      <alignment wrapText="1"/>
    </xf>
    <xf numFmtId="0" fontId="0" fillId="0" borderId="6" xfId="0" applyBorder="1"/>
    <xf numFmtId="0" fontId="18" fillId="0" borderId="0" xfId="0" applyFont="1"/>
    <xf numFmtId="0" fontId="5" fillId="0" borderId="0" xfId="0" applyFont="1"/>
    <xf numFmtId="3" fontId="5" fillId="0" borderId="0" xfId="0" applyNumberFormat="1" applyFont="1"/>
    <xf numFmtId="4" fontId="5" fillId="0" borderId="0" xfId="0" applyNumberFormat="1" applyFont="1"/>
    <xf numFmtId="4" fontId="4" fillId="0" borderId="0" xfId="0" applyNumberFormat="1" applyFont="1"/>
    <xf numFmtId="0" fontId="4" fillId="0" borderId="0" xfId="0" applyFont="1"/>
    <xf numFmtId="4" fontId="0" fillId="0" borderId="51" xfId="0" applyNumberFormat="1" applyBorder="1"/>
    <xf numFmtId="0" fontId="0" fillId="0" borderId="52" xfId="0" applyBorder="1"/>
    <xf numFmtId="0" fontId="0" fillId="0" borderId="53" xfId="0" applyBorder="1"/>
    <xf numFmtId="0" fontId="0" fillId="0" borderId="23" xfId="0" applyBorder="1"/>
    <xf numFmtId="0" fontId="1" fillId="0" borderId="54" xfId="0" applyFont="1" applyBorder="1"/>
    <xf numFmtId="0" fontId="5" fillId="0" borderId="55" xfId="0" applyFont="1" applyBorder="1"/>
    <xf numFmtId="0" fontId="2" fillId="0" borderId="56" xfId="0" applyFont="1" applyBorder="1" applyAlignment="1">
      <alignment horizontal="right"/>
    </xf>
    <xf numFmtId="0" fontId="18" fillId="0" borderId="57" xfId="0" applyFont="1" applyBorder="1"/>
    <xf numFmtId="0" fontId="1" fillId="0" borderId="11" xfId="0" applyFont="1" applyBorder="1"/>
    <xf numFmtId="0" fontId="0" fillId="0" borderId="57" xfId="0" applyBorder="1"/>
    <xf numFmtId="0" fontId="5" fillId="0" borderId="11" xfId="0" applyFont="1" applyBorder="1"/>
    <xf numFmtId="0" fontId="3" fillId="0" borderId="11" xfId="0" applyFont="1" applyBorder="1"/>
    <xf numFmtId="4" fontId="1" fillId="0" borderId="0" xfId="0" applyNumberFormat="1" applyFont="1"/>
    <xf numFmtId="3" fontId="5" fillId="0" borderId="6" xfId="0" applyNumberFormat="1" applyFont="1" applyBorder="1"/>
    <xf numFmtId="3" fontId="0" fillId="0" borderId="6" xfId="0" applyNumberFormat="1" applyBorder="1"/>
    <xf numFmtId="4" fontId="0" fillId="0" borderId="7" xfId="0" applyNumberFormat="1" applyBorder="1" applyAlignment="1">
      <alignment horizontal="center"/>
    </xf>
    <xf numFmtId="4" fontId="0" fillId="0" borderId="8" xfId="0" applyNumberFormat="1" applyBorder="1" applyAlignment="1">
      <alignment horizontal="center"/>
    </xf>
    <xf numFmtId="4" fontId="0" fillId="0" borderId="9" xfId="0" applyNumberFormat="1" applyBorder="1" applyAlignment="1">
      <alignment horizontal="center"/>
    </xf>
    <xf numFmtId="0" fontId="15" fillId="0" borderId="7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</cellXfs>
  <cellStyles count="1">
    <cellStyle name="Standaard" xfId="0" builtinId="0"/>
  </cellStyles>
  <dxfs count="4">
    <dxf>
      <font>
        <b val="0"/>
        <i val="0"/>
        <condense val="0"/>
        <extend val="0"/>
        <color auto="1"/>
      </font>
    </dxf>
    <dxf>
      <font>
        <b val="0"/>
        <i val="0"/>
        <condense val="0"/>
        <extend val="0"/>
        <color auto="1"/>
      </font>
    </dxf>
    <dxf>
      <font>
        <b val="0"/>
        <i val="0"/>
        <condense val="0"/>
        <extend val="0"/>
        <color auto="1"/>
      </font>
    </dxf>
    <dxf>
      <font>
        <b val="0"/>
        <i val="0"/>
        <condense val="0"/>
        <extend val="0"/>
        <color auto="1"/>
      </font>
    </dxf>
  </dxfs>
  <tableStyles count="0" defaultTableStyle="TableStyleMedium2" defaultPivotStyle="PivotStyleLight16"/>
  <colors>
    <mruColors>
      <color rgb="FFFCFF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142009</xdr:colOff>
      <xdr:row>0</xdr:row>
      <xdr:rowOff>92014</xdr:rowOff>
    </xdr:from>
    <xdr:to>
      <xdr:col>1</xdr:col>
      <xdr:colOff>2220191</xdr:colOff>
      <xdr:row>6</xdr:row>
      <xdr:rowOff>158521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181E4BE8-28CC-1A4A-8596-9BD82BB930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991" y="92014"/>
          <a:ext cx="2078182" cy="119669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os/Documents/NIVON/2024/financieel%20verslag%202023%20en%20begroting%202024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olanda\Desktop\Nivon%20financien%202023\Kasboek%20202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lisatie 2023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asboek"/>
    </sheetNames>
    <sheetDataSet>
      <sheetData sheetId="0" refreshError="1">
        <row r="5">
          <cell r="K5">
            <v>2223.7899999999986</v>
          </cell>
        </row>
        <row r="242">
          <cell r="AA242">
            <v>2455.8000000000011</v>
          </cell>
          <cell r="AB242">
            <v>1250</v>
          </cell>
          <cell r="AC242">
            <v>0</v>
          </cell>
          <cell r="AD242">
            <v>-549</v>
          </cell>
        </row>
      </sheetData>
    </sheetDataSet>
  </externalBook>
</externalLink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68"/>
  <sheetViews>
    <sheetView tabSelected="1" zoomScale="109" workbookViewId="0">
      <selection activeCell="K9" sqref="K9"/>
    </sheetView>
  </sheetViews>
  <sheetFormatPr defaultColWidth="8.85546875" defaultRowHeight="15" x14ac:dyDescent="0.25"/>
  <cols>
    <col min="1" max="1" width="3.42578125" style="1" customWidth="1"/>
    <col min="2" max="2" width="34.140625" style="1" customWidth="1"/>
    <col min="3" max="3" width="4.42578125" style="1" customWidth="1"/>
    <col min="4" max="10" width="8.85546875" style="1"/>
    <col min="11" max="11" width="25.85546875" style="1" customWidth="1"/>
    <col min="12" max="12" width="9.28515625" style="1" customWidth="1"/>
    <col min="13" max="13" width="24.140625" style="1" customWidth="1"/>
    <col min="14" max="16384" width="8.85546875" style="1"/>
  </cols>
  <sheetData>
    <row r="1" spans="1:14" ht="15.75" x14ac:dyDescent="0.25">
      <c r="A1" s="4"/>
      <c r="B1" s="4"/>
      <c r="C1" s="4"/>
      <c r="D1" s="24" t="s">
        <v>0</v>
      </c>
      <c r="E1" s="4"/>
      <c r="F1" s="4"/>
      <c r="G1" s="4"/>
      <c r="H1" s="4"/>
    </row>
    <row r="2" spans="1:14" x14ac:dyDescent="0.25">
      <c r="A2" s="4"/>
      <c r="B2" s="4"/>
      <c r="C2" s="4"/>
      <c r="D2" s="4"/>
      <c r="E2" s="4"/>
      <c r="F2" s="4"/>
      <c r="G2" s="4"/>
      <c r="H2" s="4"/>
    </row>
    <row r="3" spans="1:14" x14ac:dyDescent="0.25">
      <c r="A3" s="4"/>
      <c r="B3" s="5"/>
      <c r="C3" s="4"/>
      <c r="D3" s="6" t="s">
        <v>36</v>
      </c>
      <c r="E3" s="4"/>
      <c r="F3" s="4"/>
      <c r="G3" s="4"/>
      <c r="H3" s="7" t="s">
        <v>37</v>
      </c>
    </row>
    <row r="4" spans="1:14" x14ac:dyDescent="0.25">
      <c r="A4" s="4"/>
      <c r="B4" s="5"/>
      <c r="C4" s="4"/>
      <c r="D4" s="4"/>
      <c r="E4" s="4"/>
      <c r="F4" s="4"/>
      <c r="G4" s="4"/>
      <c r="H4" s="4"/>
    </row>
    <row r="5" spans="1:14" x14ac:dyDescent="0.25">
      <c r="A5" s="4"/>
      <c r="B5" s="4"/>
      <c r="C5" s="4"/>
      <c r="D5" s="8"/>
      <c r="E5" s="4"/>
      <c r="F5" s="4"/>
      <c r="G5" s="4"/>
      <c r="H5" s="7"/>
    </row>
    <row r="6" spans="1:14" x14ac:dyDescent="0.25">
      <c r="A6" s="4"/>
      <c r="B6" s="9"/>
      <c r="C6" s="4"/>
      <c r="D6" s="8"/>
      <c r="E6" s="4"/>
      <c r="F6" s="4"/>
      <c r="G6" s="4"/>
      <c r="H6" s="4"/>
    </row>
    <row r="7" spans="1:14" x14ac:dyDescent="0.25">
      <c r="A7" s="4"/>
      <c r="B7" s="4"/>
      <c r="C7" s="4"/>
      <c r="D7" s="10" t="s">
        <v>1</v>
      </c>
      <c r="E7" s="4"/>
      <c r="F7" s="10" t="s">
        <v>2</v>
      </c>
      <c r="G7" s="4"/>
      <c r="H7" s="10" t="s">
        <v>1</v>
      </c>
    </row>
    <row r="8" spans="1:14" x14ac:dyDescent="0.25">
      <c r="A8" s="4"/>
      <c r="B8" s="4"/>
      <c r="C8" s="4"/>
      <c r="D8" s="20">
        <v>2024</v>
      </c>
      <c r="E8" s="21"/>
      <c r="F8" s="20">
        <v>2024</v>
      </c>
      <c r="G8" s="21"/>
      <c r="H8" s="20">
        <v>2025</v>
      </c>
    </row>
    <row r="9" spans="1:14" x14ac:dyDescent="0.25">
      <c r="A9" s="4"/>
      <c r="B9" s="6" t="s">
        <v>3</v>
      </c>
      <c r="C9" s="4"/>
      <c r="D9" s="4"/>
      <c r="E9" s="4"/>
      <c r="F9" s="4"/>
      <c r="G9" s="4"/>
      <c r="H9" s="4"/>
    </row>
    <row r="10" spans="1:14" x14ac:dyDescent="0.25">
      <c r="A10" s="4"/>
      <c r="B10" s="11" t="s">
        <v>4</v>
      </c>
      <c r="C10" s="4"/>
      <c r="D10" s="4"/>
      <c r="E10" s="4"/>
      <c r="F10" s="4"/>
      <c r="G10" s="4"/>
      <c r="H10" s="4"/>
    </row>
    <row r="11" spans="1:14" ht="15.75" thickBot="1" x14ac:dyDescent="0.3">
      <c r="A11" s="4"/>
      <c r="B11" s="4" t="s">
        <v>5</v>
      </c>
      <c r="C11" s="4"/>
      <c r="D11" s="4">
        <v>3919</v>
      </c>
      <c r="E11" s="4"/>
      <c r="F11" s="4">
        <f>(L21)+L36</f>
        <v>3740.16</v>
      </c>
      <c r="G11" s="4"/>
      <c r="H11" s="4">
        <v>3600</v>
      </c>
    </row>
    <row r="12" spans="1:14" ht="15.75" thickBot="1" x14ac:dyDescent="0.3">
      <c r="A12" s="4"/>
      <c r="B12" s="4" t="s">
        <v>6</v>
      </c>
      <c r="C12" s="4"/>
      <c r="D12" s="4"/>
      <c r="E12" s="4"/>
      <c r="F12" s="4"/>
      <c r="G12" s="4"/>
      <c r="H12" s="4"/>
      <c r="K12" s="194" t="s">
        <v>61</v>
      </c>
      <c r="L12" s="195"/>
      <c r="M12" s="195"/>
      <c r="N12" s="196"/>
    </row>
    <row r="13" spans="1:14" x14ac:dyDescent="0.25">
      <c r="A13" s="4"/>
      <c r="B13" s="4" t="s">
        <v>7</v>
      </c>
      <c r="C13" s="4"/>
      <c r="D13" s="4"/>
      <c r="E13" s="4"/>
      <c r="F13" s="4"/>
      <c r="G13" s="4"/>
      <c r="H13" s="4"/>
      <c r="K13" s="3" t="s">
        <v>60</v>
      </c>
    </row>
    <row r="14" spans="1:14" x14ac:dyDescent="0.25">
      <c r="A14" s="4"/>
      <c r="B14" s="4"/>
      <c r="C14" s="4"/>
      <c r="D14" s="12">
        <f>SUM(D11:D13)</f>
        <v>3919</v>
      </c>
      <c r="E14" s="4"/>
      <c r="F14" s="12">
        <f>SUM(F11:F13)</f>
        <v>3740.16</v>
      </c>
      <c r="G14" s="4"/>
      <c r="H14" s="12">
        <f>SUM(H11:H13)</f>
        <v>3600</v>
      </c>
      <c r="K14" s="1" t="s">
        <v>46</v>
      </c>
      <c r="M14" s="1">
        <v>2455.8000000000002</v>
      </c>
    </row>
    <row r="15" spans="1:14" x14ac:dyDescent="0.25">
      <c r="A15" s="4"/>
      <c r="B15" s="11" t="s">
        <v>8</v>
      </c>
      <c r="C15" s="4"/>
      <c r="D15" s="4"/>
      <c r="E15" s="4"/>
      <c r="F15" s="4"/>
      <c r="G15" s="4"/>
      <c r="H15" s="4"/>
      <c r="K15" s="1" t="s">
        <v>3</v>
      </c>
      <c r="L15" s="1">
        <v>7260.06</v>
      </c>
    </row>
    <row r="16" spans="1:14" x14ac:dyDescent="0.25">
      <c r="A16" s="4"/>
      <c r="B16" s="4" t="s">
        <v>9</v>
      </c>
      <c r="C16" s="4"/>
      <c r="D16" s="4"/>
      <c r="E16" s="4"/>
      <c r="F16" s="4"/>
      <c r="G16" s="4"/>
      <c r="H16" s="4"/>
      <c r="K16" s="1" t="s">
        <v>45</v>
      </c>
      <c r="L16" s="2">
        <v>5431.62</v>
      </c>
    </row>
    <row r="17" spans="1:14" x14ac:dyDescent="0.25">
      <c r="A17" s="4"/>
      <c r="B17" s="4" t="s">
        <v>10</v>
      </c>
      <c r="C17" s="4"/>
      <c r="D17" s="4">
        <v>1650</v>
      </c>
      <c r="E17" s="4"/>
      <c r="F17" s="4">
        <f>(L22)</f>
        <v>1833.4</v>
      </c>
      <c r="G17" s="4"/>
      <c r="H17" s="4">
        <v>1800</v>
      </c>
      <c r="M17" s="2">
        <f>(L15-L16)</f>
        <v>1828.4400000000005</v>
      </c>
    </row>
    <row r="18" spans="1:14" x14ac:dyDescent="0.25">
      <c r="A18" s="4"/>
      <c r="B18" s="4" t="s">
        <v>11</v>
      </c>
      <c r="C18" s="4"/>
      <c r="D18" s="4">
        <f>'[1]realisatie 2023'!G41</f>
        <v>0</v>
      </c>
      <c r="E18" s="4"/>
      <c r="F18" s="4"/>
      <c r="G18" s="4"/>
      <c r="H18" s="4"/>
      <c r="K18" s="1" t="s">
        <v>47</v>
      </c>
      <c r="M18" s="1">
        <f ca="1">SUM(M14:M18)</f>
        <v>4284.2400000000007</v>
      </c>
    </row>
    <row r="19" spans="1:14" ht="15.75" thickBot="1" x14ac:dyDescent="0.3">
      <c r="A19" s="4"/>
      <c r="B19" s="4" t="s">
        <v>12</v>
      </c>
      <c r="C19" s="4"/>
      <c r="D19" s="4">
        <f>'[1]realisatie 2023'!G42</f>
        <v>15</v>
      </c>
      <c r="E19" s="4"/>
      <c r="F19" s="4"/>
      <c r="G19" s="4"/>
      <c r="H19" s="4"/>
    </row>
    <row r="20" spans="1:14" ht="15.75" thickBot="1" x14ac:dyDescent="0.3">
      <c r="A20" s="4"/>
      <c r="B20" s="4" t="s">
        <v>42</v>
      </c>
      <c r="C20" s="4"/>
      <c r="D20" s="4"/>
      <c r="E20" s="4"/>
      <c r="F20" s="4">
        <v>750</v>
      </c>
      <c r="G20" s="4"/>
      <c r="H20" s="4"/>
      <c r="K20" s="22" t="s">
        <v>49</v>
      </c>
      <c r="L20" s="23"/>
      <c r="M20" s="22" t="s">
        <v>48</v>
      </c>
      <c r="N20" s="23"/>
    </row>
    <row r="21" spans="1:14" x14ac:dyDescent="0.25">
      <c r="A21" s="4"/>
      <c r="B21" s="4" t="s">
        <v>13</v>
      </c>
      <c r="C21" s="4"/>
      <c r="D21" s="4">
        <f>'[1]realisatie 2023'!G43</f>
        <v>0</v>
      </c>
      <c r="E21" s="4"/>
      <c r="F21" s="4">
        <f>(L23)</f>
        <v>15</v>
      </c>
      <c r="G21" s="4"/>
      <c r="H21" s="4">
        <v>15</v>
      </c>
      <c r="K21" s="1" t="s">
        <v>54</v>
      </c>
      <c r="L21" s="1">
        <v>3732.16</v>
      </c>
      <c r="M21" s="1" t="s">
        <v>359</v>
      </c>
      <c r="N21" s="1">
        <v>3823.16</v>
      </c>
    </row>
    <row r="22" spans="1:14" x14ac:dyDescent="0.25">
      <c r="A22" s="4"/>
      <c r="B22" s="4"/>
      <c r="C22" s="4"/>
      <c r="D22" s="12">
        <f>SUM(D16:D21)</f>
        <v>1665</v>
      </c>
      <c r="E22" s="4"/>
      <c r="F22" s="12">
        <f>SUM(F16:F21)</f>
        <v>2598.4</v>
      </c>
      <c r="G22" s="4"/>
      <c r="H22" s="12">
        <f>SUM(H16:H21)</f>
        <v>1815</v>
      </c>
      <c r="K22" s="1" t="s">
        <v>52</v>
      </c>
      <c r="L22" s="1">
        <v>1833.4</v>
      </c>
      <c r="M22" s="1" t="s">
        <v>50</v>
      </c>
      <c r="N22" s="1">
        <v>592.84</v>
      </c>
    </row>
    <row r="23" spans="1:14" x14ac:dyDescent="0.25">
      <c r="A23" s="4"/>
      <c r="B23" s="4"/>
      <c r="C23" s="4"/>
      <c r="D23" s="4"/>
      <c r="E23" s="4"/>
      <c r="F23" s="4"/>
      <c r="G23" s="4"/>
      <c r="H23" s="4"/>
      <c r="K23" s="1" t="s">
        <v>53</v>
      </c>
      <c r="L23" s="1">
        <v>15</v>
      </c>
      <c r="M23" s="1" t="s">
        <v>51</v>
      </c>
      <c r="N23" s="1">
        <v>116.42</v>
      </c>
    </row>
    <row r="24" spans="1:14" x14ac:dyDescent="0.25">
      <c r="A24" s="4"/>
      <c r="B24" s="6" t="s">
        <v>357</v>
      </c>
      <c r="C24" s="4"/>
      <c r="D24" s="12">
        <f>(D22+D14)</f>
        <v>5584</v>
      </c>
      <c r="E24" s="4"/>
      <c r="F24" s="12">
        <f>(F22+F14)</f>
        <v>6338.5599999999995</v>
      </c>
      <c r="G24" s="4"/>
      <c r="H24" s="12">
        <f>(H22+H14)</f>
        <v>5415</v>
      </c>
      <c r="K24" s="1" t="s">
        <v>55</v>
      </c>
      <c r="L24" s="1">
        <v>750</v>
      </c>
      <c r="N24" s="2"/>
    </row>
    <row r="25" spans="1:14" ht="15.75" thickBot="1" x14ac:dyDescent="0.3">
      <c r="A25" s="4"/>
      <c r="B25" s="4"/>
      <c r="C25" s="4"/>
      <c r="D25" s="4"/>
      <c r="E25" s="4"/>
      <c r="F25" s="4"/>
      <c r="G25" s="4"/>
      <c r="H25" s="4"/>
      <c r="K25" s="1" t="s">
        <v>360</v>
      </c>
      <c r="L25" s="179">
        <f>SUM(L21:L24)</f>
        <v>6330.5599999999995</v>
      </c>
      <c r="M25" s="1" t="s">
        <v>361</v>
      </c>
      <c r="N25" s="179">
        <f>SUM(N21:N24)</f>
        <v>4532.42</v>
      </c>
    </row>
    <row r="26" spans="1:14" ht="15.75" thickTop="1" x14ac:dyDescent="0.25">
      <c r="A26" s="4"/>
      <c r="B26" s="6" t="s">
        <v>14</v>
      </c>
      <c r="C26" s="4"/>
      <c r="D26" s="4"/>
      <c r="E26" s="4"/>
      <c r="F26" s="4"/>
      <c r="G26" s="4"/>
      <c r="H26" s="4"/>
    </row>
    <row r="27" spans="1:14" x14ac:dyDescent="0.25">
      <c r="A27" s="4"/>
      <c r="B27" s="11" t="s">
        <v>15</v>
      </c>
      <c r="C27" s="4"/>
      <c r="D27" s="4"/>
      <c r="E27" s="4"/>
      <c r="F27" s="4"/>
      <c r="G27" s="4"/>
      <c r="H27" s="4"/>
      <c r="K27" s="1" t="s">
        <v>362</v>
      </c>
    </row>
    <row r="28" spans="1:14" x14ac:dyDescent="0.25">
      <c r="A28" s="4"/>
      <c r="B28" s="4" t="s">
        <v>16</v>
      </c>
      <c r="C28" s="4"/>
      <c r="D28" s="4"/>
      <c r="E28" s="4"/>
      <c r="F28" s="4"/>
      <c r="G28" s="4"/>
      <c r="H28" s="4"/>
      <c r="K28" s="1" t="s">
        <v>56</v>
      </c>
      <c r="L28" s="1">
        <v>470.5</v>
      </c>
      <c r="M28" s="1" t="s">
        <v>330</v>
      </c>
      <c r="N28" s="1">
        <f>420+50.5</f>
        <v>470.5</v>
      </c>
    </row>
    <row r="29" spans="1:14" x14ac:dyDescent="0.25">
      <c r="A29" s="4"/>
      <c r="B29" s="4" t="s">
        <v>17</v>
      </c>
      <c r="C29" s="4"/>
      <c r="D29" s="4">
        <v>4774.1499999999996</v>
      </c>
      <c r="E29" s="4"/>
      <c r="F29" s="4">
        <f>N21+(N35)</f>
        <v>4232.16</v>
      </c>
      <c r="G29" s="4"/>
      <c r="H29" s="4">
        <v>4700</v>
      </c>
      <c r="K29" s="1" t="s">
        <v>329</v>
      </c>
      <c r="L29" s="1">
        <v>459</v>
      </c>
      <c r="M29" s="1" t="s">
        <v>62</v>
      </c>
      <c r="N29" s="1">
        <v>428.7</v>
      </c>
    </row>
    <row r="30" spans="1:14" x14ac:dyDescent="0.25">
      <c r="A30" s="4"/>
      <c r="B30" s="4" t="s">
        <v>6</v>
      </c>
      <c r="C30" s="4"/>
      <c r="D30" s="4">
        <v>250</v>
      </c>
      <c r="E30" s="4"/>
      <c r="F30" s="4"/>
      <c r="G30" s="4"/>
      <c r="H30" s="4"/>
      <c r="L30" s="2"/>
      <c r="N30" s="2"/>
    </row>
    <row r="31" spans="1:14" x14ac:dyDescent="0.25">
      <c r="A31" s="4"/>
      <c r="B31" s="4" t="s">
        <v>18</v>
      </c>
      <c r="C31" s="4"/>
      <c r="D31" s="4"/>
      <c r="E31" s="4"/>
      <c r="F31" s="4"/>
      <c r="G31" s="4"/>
      <c r="H31" s="4"/>
      <c r="L31" s="1">
        <f>SUM(L25:L30)</f>
        <v>7260.0599999999995</v>
      </c>
      <c r="N31" s="1">
        <f>SUM(N25:N30)</f>
        <v>5431.62</v>
      </c>
    </row>
    <row r="32" spans="1:14" x14ac:dyDescent="0.25">
      <c r="A32" s="4"/>
      <c r="B32" s="4"/>
      <c r="C32" s="4"/>
      <c r="D32" s="12">
        <f>SUM(D28:D31)</f>
        <v>5024.1499999999996</v>
      </c>
      <c r="E32" s="4"/>
      <c r="F32" s="12">
        <f>SUM(F28:F31)</f>
        <v>4232.16</v>
      </c>
      <c r="G32" s="4"/>
      <c r="H32" s="12">
        <f>SUM(H29:H31)</f>
        <v>4700</v>
      </c>
    </row>
    <row r="33" spans="1:14" x14ac:dyDescent="0.25">
      <c r="A33" s="4"/>
      <c r="B33" s="11" t="s">
        <v>19</v>
      </c>
      <c r="C33" s="4"/>
      <c r="D33" s="4"/>
      <c r="E33" s="4"/>
      <c r="F33" s="4"/>
      <c r="G33" s="4"/>
      <c r="H33" s="4"/>
    </row>
    <row r="34" spans="1:14" x14ac:dyDescent="0.25">
      <c r="A34" s="4"/>
      <c r="B34" s="4" t="s">
        <v>20</v>
      </c>
      <c r="C34" s="4"/>
      <c r="D34" s="4">
        <v>374</v>
      </c>
      <c r="E34" s="4"/>
      <c r="F34" s="4">
        <f>(N22)</f>
        <v>592.84</v>
      </c>
      <c r="G34" s="4"/>
      <c r="H34" s="4">
        <v>600</v>
      </c>
    </row>
    <row r="35" spans="1:14" x14ac:dyDescent="0.25">
      <c r="A35" s="4"/>
      <c r="B35" s="4" t="s">
        <v>21</v>
      </c>
      <c r="C35" s="4"/>
      <c r="D35" s="4">
        <v>165</v>
      </c>
      <c r="E35" s="4"/>
      <c r="F35" s="4">
        <v>116.42</v>
      </c>
      <c r="G35" s="4"/>
      <c r="H35" s="4">
        <v>150</v>
      </c>
      <c r="K35" s="1" t="s">
        <v>58</v>
      </c>
      <c r="L35" s="1">
        <v>950</v>
      </c>
      <c r="M35" s="1" t="s">
        <v>57</v>
      </c>
      <c r="N35" s="1">
        <v>409</v>
      </c>
    </row>
    <row r="36" spans="1:14" x14ac:dyDescent="0.25">
      <c r="A36" s="4"/>
      <c r="B36" s="4" t="s">
        <v>43</v>
      </c>
      <c r="C36" s="4"/>
      <c r="D36" s="4"/>
      <c r="E36" s="4"/>
      <c r="F36" s="4"/>
      <c r="G36" s="4"/>
      <c r="H36" s="4"/>
      <c r="K36" s="1" t="s">
        <v>59</v>
      </c>
      <c r="L36" s="1">
        <v>8</v>
      </c>
    </row>
    <row r="37" spans="1:14" x14ac:dyDescent="0.25">
      <c r="A37" s="4"/>
      <c r="B37" s="4" t="s">
        <v>369</v>
      </c>
      <c r="C37" s="4"/>
      <c r="D37" s="4"/>
      <c r="E37" s="4"/>
      <c r="F37" s="4"/>
      <c r="G37" s="4"/>
      <c r="H37" s="4">
        <v>2000</v>
      </c>
    </row>
    <row r="38" spans="1:14" x14ac:dyDescent="0.25">
      <c r="A38" s="4"/>
      <c r="B38" s="4" t="s">
        <v>22</v>
      </c>
      <c r="C38" s="4"/>
      <c r="D38" s="4"/>
      <c r="E38" s="4"/>
      <c r="F38" s="4"/>
      <c r="G38" s="4"/>
      <c r="H38" s="4"/>
    </row>
    <row r="39" spans="1:14" x14ac:dyDescent="0.25">
      <c r="A39" s="4"/>
      <c r="B39" s="4" t="s">
        <v>23</v>
      </c>
      <c r="C39" s="4"/>
      <c r="D39" s="4">
        <f>'[1]realisatie 2023'!F45+'[1]realisatie 2023'!F46</f>
        <v>50</v>
      </c>
      <c r="E39" s="4"/>
      <c r="F39" s="4"/>
      <c r="G39" s="4"/>
      <c r="H39" s="4"/>
    </row>
    <row r="40" spans="1:14" x14ac:dyDescent="0.25">
      <c r="A40" s="4"/>
      <c r="B40" s="4" t="s">
        <v>24</v>
      </c>
      <c r="C40" s="4"/>
      <c r="D40" s="4"/>
      <c r="E40" s="4"/>
      <c r="F40" s="4"/>
      <c r="G40" s="4"/>
      <c r="H40" s="4"/>
    </row>
    <row r="41" spans="1:14" x14ac:dyDescent="0.25">
      <c r="A41" s="4"/>
      <c r="B41" s="4"/>
      <c r="C41" s="4"/>
      <c r="D41" s="12">
        <f>SUM(D34:D40)</f>
        <v>589</v>
      </c>
      <c r="E41" s="4"/>
      <c r="F41" s="12">
        <f>SUM(F34:F40)</f>
        <v>709.26</v>
      </c>
      <c r="G41" s="4"/>
      <c r="H41" s="12">
        <f>SUM(H34:H40)</f>
        <v>2750</v>
      </c>
    </row>
    <row r="42" spans="1:14" x14ac:dyDescent="0.25">
      <c r="A42" s="4"/>
      <c r="B42" s="4"/>
      <c r="C42" s="4"/>
      <c r="D42" s="4"/>
      <c r="E42" s="4"/>
      <c r="F42" s="4"/>
      <c r="G42" s="4"/>
      <c r="H42" s="4"/>
    </row>
    <row r="43" spans="1:14" x14ac:dyDescent="0.25">
      <c r="A43" s="4"/>
      <c r="B43" s="6" t="s">
        <v>358</v>
      </c>
      <c r="C43" s="4"/>
      <c r="D43" s="12">
        <f>(D41+D32)</f>
        <v>5613.15</v>
      </c>
      <c r="E43" s="4"/>
      <c r="F43" s="12">
        <f>(F41+F32)</f>
        <v>4941.42</v>
      </c>
      <c r="G43" s="4"/>
      <c r="H43" s="12">
        <f>(H41+H32)</f>
        <v>7450</v>
      </c>
    </row>
    <row r="44" spans="1:14" x14ac:dyDescent="0.25">
      <c r="A44" s="4"/>
      <c r="B44" s="4"/>
      <c r="C44" s="4"/>
      <c r="D44" s="4"/>
      <c r="E44" s="4"/>
      <c r="F44" s="4"/>
      <c r="G44" s="4"/>
      <c r="H44" s="4"/>
    </row>
    <row r="45" spans="1:14" ht="15.75" thickBot="1" x14ac:dyDescent="0.3">
      <c r="A45" s="4"/>
      <c r="B45" s="4"/>
      <c r="C45" s="4"/>
      <c r="D45" s="4"/>
      <c r="E45" s="4"/>
      <c r="F45" s="4"/>
      <c r="G45" s="4"/>
      <c r="H45" s="4"/>
    </row>
    <row r="46" spans="1:14" ht="15.75" thickBot="1" x14ac:dyDescent="0.3">
      <c r="A46" s="4"/>
      <c r="B46" s="6" t="s">
        <v>25</v>
      </c>
      <c r="C46" s="4"/>
      <c r="D46" s="13">
        <f>(D24-D43)</f>
        <v>-29.149999999999636</v>
      </c>
      <c r="E46" s="4"/>
      <c r="F46" s="13">
        <f>(F24-F43)</f>
        <v>1397.1399999999994</v>
      </c>
      <c r="G46" s="4"/>
      <c r="H46" s="13">
        <f>(H24-H43)</f>
        <v>-2035</v>
      </c>
    </row>
    <row r="47" spans="1:14" x14ac:dyDescent="0.25">
      <c r="A47" s="4"/>
      <c r="B47" s="4"/>
      <c r="C47" s="4"/>
      <c r="D47" s="4"/>
      <c r="E47" s="4"/>
      <c r="F47" s="4"/>
      <c r="G47" s="4"/>
      <c r="H47" s="4"/>
    </row>
    <row r="48" spans="1:14" x14ac:dyDescent="0.25">
      <c r="A48" s="4"/>
      <c r="B48" s="7" t="s">
        <v>26</v>
      </c>
      <c r="C48" s="6"/>
      <c r="D48" s="6"/>
      <c r="E48" s="4"/>
      <c r="F48" s="6">
        <v>3156.8</v>
      </c>
      <c r="G48" s="6"/>
      <c r="H48" s="6">
        <f>(F58)</f>
        <v>5534.24</v>
      </c>
    </row>
    <row r="49" spans="1:8" x14ac:dyDescent="0.25">
      <c r="A49" s="4"/>
      <c r="B49" s="5" t="s">
        <v>25</v>
      </c>
      <c r="C49" s="4"/>
      <c r="D49" s="4"/>
      <c r="E49" s="4"/>
      <c r="F49" s="4">
        <f>(F46)</f>
        <v>1397.1399999999994</v>
      </c>
      <c r="G49" s="4"/>
      <c r="H49" s="4">
        <f>(H46)</f>
        <v>-2035</v>
      </c>
    </row>
    <row r="50" spans="1:8" x14ac:dyDescent="0.25">
      <c r="A50" s="4"/>
      <c r="B50" s="7" t="s">
        <v>27</v>
      </c>
      <c r="C50" s="6"/>
      <c r="D50" s="6"/>
      <c r="E50" s="6"/>
      <c r="F50" s="6">
        <f>(F49+F48)</f>
        <v>4553.9399999999996</v>
      </c>
      <c r="G50" s="6"/>
      <c r="H50" s="6">
        <f>(H49+H48)</f>
        <v>3499.24</v>
      </c>
    </row>
    <row r="51" spans="1:8" x14ac:dyDescent="0.25">
      <c r="A51" s="4"/>
      <c r="B51" s="5"/>
      <c r="C51" s="4"/>
      <c r="D51" s="4"/>
      <c r="E51" s="4"/>
      <c r="F51" s="4"/>
      <c r="G51" s="4"/>
      <c r="H51" s="4"/>
    </row>
    <row r="52" spans="1:8" x14ac:dyDescent="0.25">
      <c r="A52" s="4"/>
      <c r="B52" s="5" t="s">
        <v>38</v>
      </c>
      <c r="C52" s="4"/>
      <c r="D52" s="14"/>
      <c r="E52" s="9" t="s">
        <v>28</v>
      </c>
      <c r="F52" s="4">
        <f>459+(L35)</f>
        <v>1409</v>
      </c>
      <c r="G52" s="4"/>
      <c r="H52" s="4"/>
    </row>
    <row r="53" spans="1:8" x14ac:dyDescent="0.25">
      <c r="A53" s="4"/>
      <c r="B53" s="5" t="s">
        <v>39</v>
      </c>
      <c r="C53" s="4"/>
      <c r="D53" s="14"/>
      <c r="E53" s="9" t="s">
        <v>29</v>
      </c>
      <c r="F53" s="4">
        <v>428.7</v>
      </c>
      <c r="G53" s="4"/>
      <c r="H53" s="4"/>
    </row>
    <row r="54" spans="1:8" x14ac:dyDescent="0.25">
      <c r="A54" s="4"/>
      <c r="B54" s="5" t="s">
        <v>44</v>
      </c>
      <c r="C54" s="4"/>
      <c r="D54" s="14"/>
      <c r="E54" s="9" t="s">
        <v>29</v>
      </c>
      <c r="F54" s="4"/>
      <c r="G54" s="4"/>
      <c r="H54" s="4"/>
    </row>
    <row r="55" spans="1:8" ht="15.75" thickBot="1" x14ac:dyDescent="0.3">
      <c r="A55" s="4"/>
      <c r="B55" s="5" t="s">
        <v>40</v>
      </c>
      <c r="C55" s="4"/>
      <c r="D55" s="14"/>
      <c r="E55" s="9" t="s">
        <v>28</v>
      </c>
      <c r="F55" s="15"/>
      <c r="G55" s="4"/>
      <c r="H55" s="4"/>
    </row>
    <row r="56" spans="1:8" ht="15.75" thickTop="1" x14ac:dyDescent="0.25">
      <c r="A56" s="4"/>
      <c r="B56" s="7" t="s">
        <v>41</v>
      </c>
      <c r="C56" s="6"/>
      <c r="D56" s="6"/>
      <c r="E56" s="4"/>
      <c r="F56" s="6">
        <f>F52-F53-F54+F55</f>
        <v>980.3</v>
      </c>
      <c r="G56" s="4"/>
      <c r="H56" s="4"/>
    </row>
    <row r="57" spans="1:8" x14ac:dyDescent="0.25">
      <c r="A57" s="4"/>
      <c r="B57" s="5"/>
      <c r="C57" s="4"/>
      <c r="D57" s="14"/>
      <c r="E57" s="4"/>
      <c r="F57" s="4"/>
      <c r="G57" s="6"/>
      <c r="H57" s="4"/>
    </row>
    <row r="58" spans="1:8" x14ac:dyDescent="0.25">
      <c r="A58" s="4"/>
      <c r="B58" s="7" t="s">
        <v>30</v>
      </c>
      <c r="C58" s="4"/>
      <c r="D58" s="6"/>
      <c r="E58" s="4"/>
      <c r="F58" s="6">
        <f>(F56+F50)</f>
        <v>5534.24</v>
      </c>
      <c r="G58" s="4"/>
      <c r="H58" s="4"/>
    </row>
    <row r="59" spans="1:8" x14ac:dyDescent="0.25">
      <c r="A59" s="4"/>
      <c r="B59" s="5"/>
      <c r="C59" s="4"/>
      <c r="D59" s="4"/>
      <c r="E59" s="4"/>
      <c r="F59" s="4"/>
      <c r="G59" s="4"/>
      <c r="H59" s="4"/>
    </row>
    <row r="60" spans="1:8" x14ac:dyDescent="0.25">
      <c r="A60" s="4"/>
      <c r="B60" s="5" t="s">
        <v>31</v>
      </c>
      <c r="C60" s="4"/>
      <c r="D60" s="4"/>
      <c r="E60" s="4"/>
      <c r="F60" s="14">
        <v>4284.24</v>
      </c>
      <c r="G60" s="4"/>
      <c r="H60" s="4"/>
    </row>
    <row r="61" spans="1:8" x14ac:dyDescent="0.25">
      <c r="A61" s="4"/>
      <c r="B61" s="5" t="s">
        <v>32</v>
      </c>
      <c r="C61" s="4"/>
      <c r="D61" s="4"/>
      <c r="E61" s="4"/>
      <c r="F61" s="14">
        <f>'[1]realisatie 2023'!N53</f>
        <v>1250</v>
      </c>
      <c r="G61" s="4"/>
      <c r="H61" s="4"/>
    </row>
    <row r="62" spans="1:8" x14ac:dyDescent="0.25">
      <c r="A62" s="4"/>
      <c r="B62" s="5" t="s">
        <v>33</v>
      </c>
      <c r="C62" s="4"/>
      <c r="D62" s="4"/>
      <c r="E62" s="4"/>
      <c r="F62" s="14">
        <v>0</v>
      </c>
      <c r="G62" s="4"/>
      <c r="H62" s="4"/>
    </row>
    <row r="63" spans="1:8" x14ac:dyDescent="0.25">
      <c r="A63" s="4"/>
      <c r="B63" s="7" t="s">
        <v>34</v>
      </c>
      <c r="C63" s="4"/>
      <c r="D63" s="4"/>
      <c r="E63" s="4"/>
      <c r="F63" s="16">
        <f>SUM(F60:F62)</f>
        <v>5534.24</v>
      </c>
      <c r="G63" s="4"/>
      <c r="H63" s="4"/>
    </row>
    <row r="64" spans="1:8" x14ac:dyDescent="0.25">
      <c r="A64" s="4"/>
      <c r="B64" s="4"/>
      <c r="C64" s="4"/>
      <c r="D64" s="4"/>
      <c r="E64" s="4"/>
      <c r="F64" s="4"/>
      <c r="G64" s="4"/>
      <c r="H64" s="17"/>
    </row>
    <row r="65" spans="1:8" ht="27" customHeight="1" x14ac:dyDescent="0.25">
      <c r="A65" s="4"/>
      <c r="B65" s="18" t="s">
        <v>35</v>
      </c>
      <c r="C65" s="4"/>
      <c r="D65" s="4"/>
      <c r="E65" s="4"/>
      <c r="F65" s="19">
        <v>0</v>
      </c>
      <c r="G65" s="4"/>
      <c r="H65" s="4"/>
    </row>
    <row r="66" spans="1:8" x14ac:dyDescent="0.25">
      <c r="A66" s="4"/>
      <c r="B66" s="4"/>
      <c r="C66" s="4"/>
      <c r="D66" s="4"/>
      <c r="E66" s="4"/>
      <c r="F66" s="4"/>
      <c r="G66" s="4"/>
      <c r="H66" s="4"/>
    </row>
    <row r="67" spans="1:8" x14ac:dyDescent="0.25">
      <c r="A67" s="5"/>
      <c r="B67" s="4"/>
      <c r="C67" s="4"/>
      <c r="D67" s="4"/>
      <c r="E67" s="4"/>
      <c r="F67" s="4"/>
      <c r="G67" s="4"/>
      <c r="H67" s="4"/>
    </row>
    <row r="68" spans="1:8" x14ac:dyDescent="0.25">
      <c r="A68" s="4"/>
      <c r="B68" s="4"/>
      <c r="C68" s="4"/>
      <c r="D68" s="4"/>
      <c r="E68" s="4"/>
      <c r="F68" s="4"/>
      <c r="G68" s="4"/>
      <c r="H68" s="4"/>
    </row>
  </sheetData>
  <mergeCells count="1">
    <mergeCell ref="K12:N12"/>
  </mergeCells>
  <pageMargins left="0.7" right="0.7" top="0.75" bottom="0.75" header="0.3" footer="0.3"/>
  <pageSetup paperSize="9" scale="47" orientation="portrait" horizontalDpi="0" verticalDpi="0" copies="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201"/>
  <sheetViews>
    <sheetView zoomScaleNormal="100" workbookViewId="0">
      <selection activeCell="R25" sqref="R25"/>
    </sheetView>
  </sheetViews>
  <sheetFormatPr defaultColWidth="8.85546875" defaultRowHeight="15" x14ac:dyDescent="0.25"/>
  <cols>
    <col min="1" max="1" width="8.85546875" style="1"/>
    <col min="2" max="2" width="22.42578125" style="1" customWidth="1"/>
    <col min="3" max="16384" width="8.85546875" style="1"/>
  </cols>
  <sheetData>
    <row r="1" spans="1:19" ht="26.25" thickBot="1" x14ac:dyDescent="0.3">
      <c r="A1" s="126">
        <v>46007</v>
      </c>
      <c r="B1" s="131" t="s">
        <v>321</v>
      </c>
      <c r="C1" s="137">
        <v>1</v>
      </c>
      <c r="D1" s="140"/>
      <c r="E1" s="140"/>
      <c r="F1" s="150"/>
      <c r="G1" s="155"/>
      <c r="H1" s="140">
        <v>2</v>
      </c>
      <c r="I1" s="161">
        <f>SUM(D1:H1)</f>
        <v>2</v>
      </c>
      <c r="J1" s="163">
        <f>(I1)</f>
        <v>2</v>
      </c>
      <c r="K1" s="163"/>
      <c r="L1" s="140"/>
      <c r="M1" s="140"/>
    </row>
    <row r="2" spans="1:19" ht="26.25" thickBot="1" x14ac:dyDescent="0.3">
      <c r="A2" s="129">
        <v>46007</v>
      </c>
      <c r="B2" s="134" t="s">
        <v>322</v>
      </c>
      <c r="C2" s="41">
        <v>1</v>
      </c>
      <c r="D2" s="142"/>
      <c r="E2" s="147"/>
      <c r="F2" s="152"/>
      <c r="G2" s="159"/>
      <c r="H2" s="159">
        <v>2</v>
      </c>
      <c r="I2" s="162">
        <f>SUM(D2:H2)</f>
        <v>2</v>
      </c>
      <c r="J2" s="165">
        <f>(I2)</f>
        <v>2</v>
      </c>
      <c r="K2" s="165"/>
      <c r="L2" s="165"/>
      <c r="M2" s="165"/>
    </row>
    <row r="3" spans="1:19" ht="26.25" thickTop="1" x14ac:dyDescent="0.25">
      <c r="A3" s="127">
        <v>45303</v>
      </c>
      <c r="B3" s="135" t="s">
        <v>93</v>
      </c>
      <c r="C3" s="139">
        <v>5</v>
      </c>
      <c r="D3" s="143"/>
      <c r="E3" s="148"/>
      <c r="F3" s="153"/>
      <c r="G3" s="160">
        <v>2</v>
      </c>
      <c r="H3" s="160"/>
      <c r="I3" s="96">
        <f>SUM(D3:H3)</f>
        <v>2</v>
      </c>
      <c r="J3" s="166">
        <v>2</v>
      </c>
      <c r="K3" s="166"/>
      <c r="L3" s="148"/>
      <c r="M3" s="168"/>
      <c r="Q3" s="170">
        <v>1</v>
      </c>
    </row>
    <row r="4" spans="1:19" ht="25.5" x14ac:dyDescent="0.25">
      <c r="A4" s="127">
        <v>45304</v>
      </c>
      <c r="B4" s="90" t="s">
        <v>96</v>
      </c>
      <c r="C4" s="91">
        <v>5</v>
      </c>
      <c r="D4" s="92"/>
      <c r="E4" s="93"/>
      <c r="F4" s="94"/>
      <c r="G4" s="95">
        <v>2</v>
      </c>
      <c r="H4" s="95"/>
      <c r="I4" s="96"/>
      <c r="J4" s="97">
        <v>2</v>
      </c>
      <c r="K4" s="97"/>
      <c r="L4" s="93"/>
      <c r="M4" s="98"/>
      <c r="Q4" s="170">
        <v>2</v>
      </c>
    </row>
    <row r="5" spans="1:19" ht="25.5" x14ac:dyDescent="0.25">
      <c r="A5" s="127">
        <v>45305</v>
      </c>
      <c r="B5" s="90" t="s">
        <v>101</v>
      </c>
      <c r="C5" s="91">
        <v>5</v>
      </c>
      <c r="D5" s="92"/>
      <c r="E5" s="93"/>
      <c r="F5" s="94"/>
      <c r="G5" s="95">
        <v>2</v>
      </c>
      <c r="H5" s="95"/>
      <c r="I5" s="96">
        <f t="shared" ref="I5:I36" si="0">SUM(D5:H5)</f>
        <v>2</v>
      </c>
      <c r="J5" s="97">
        <v>2</v>
      </c>
      <c r="K5" s="97"/>
      <c r="L5" s="93"/>
      <c r="M5" s="98"/>
      <c r="Q5" s="170">
        <v>3</v>
      </c>
    </row>
    <row r="6" spans="1:19" ht="25.5" x14ac:dyDescent="0.25">
      <c r="A6" s="89">
        <v>45341</v>
      </c>
      <c r="B6" s="90" t="s">
        <v>149</v>
      </c>
      <c r="C6" s="91">
        <v>5</v>
      </c>
      <c r="D6" s="92"/>
      <c r="E6" s="93"/>
      <c r="F6" s="94"/>
      <c r="G6" s="112">
        <v>2</v>
      </c>
      <c r="H6" s="95"/>
      <c r="I6" s="96">
        <f t="shared" si="0"/>
        <v>2</v>
      </c>
      <c r="J6" s="97">
        <v>2</v>
      </c>
      <c r="K6" s="97"/>
      <c r="L6" s="93"/>
      <c r="M6" s="98"/>
      <c r="Q6" s="170">
        <v>4</v>
      </c>
    </row>
    <row r="7" spans="1:19" ht="25.5" x14ac:dyDescent="0.25">
      <c r="A7" s="89">
        <v>45344</v>
      </c>
      <c r="B7" s="90" t="s">
        <v>153</v>
      </c>
      <c r="C7" s="91">
        <v>5</v>
      </c>
      <c r="D7" s="92"/>
      <c r="E7" s="93"/>
      <c r="F7" s="94"/>
      <c r="G7" s="112">
        <v>4</v>
      </c>
      <c r="H7" s="95"/>
      <c r="I7" s="96">
        <f t="shared" si="0"/>
        <v>4</v>
      </c>
      <c r="J7" s="97">
        <v>4</v>
      </c>
      <c r="K7" s="97"/>
      <c r="L7" s="93"/>
      <c r="M7" s="98"/>
      <c r="Q7" s="170">
        <v>5</v>
      </c>
      <c r="S7" s="1">
        <v>26</v>
      </c>
    </row>
    <row r="8" spans="1:19" ht="25.5" x14ac:dyDescent="0.25">
      <c r="A8" s="89">
        <v>45344</v>
      </c>
      <c r="B8" s="90" t="s">
        <v>155</v>
      </c>
      <c r="C8" s="91">
        <v>5</v>
      </c>
      <c r="D8" s="92"/>
      <c r="E8" s="93"/>
      <c r="F8" s="94"/>
      <c r="G8" s="112">
        <v>4</v>
      </c>
      <c r="H8" s="95"/>
      <c r="I8" s="96">
        <f t="shared" si="0"/>
        <v>4</v>
      </c>
      <c r="J8" s="97">
        <v>4</v>
      </c>
      <c r="K8" s="97"/>
      <c r="L8" s="93"/>
      <c r="M8" s="98"/>
      <c r="Q8" s="170">
        <v>6</v>
      </c>
      <c r="S8" s="1">
        <v>57</v>
      </c>
    </row>
    <row r="9" spans="1:19" x14ac:dyDescent="0.25">
      <c r="A9" s="89">
        <v>45348</v>
      </c>
      <c r="B9" s="90" t="s">
        <v>157</v>
      </c>
      <c r="C9" s="91">
        <v>5</v>
      </c>
      <c r="D9" s="92"/>
      <c r="E9" s="93"/>
      <c r="F9" s="94"/>
      <c r="G9" s="112">
        <v>2</v>
      </c>
      <c r="H9" s="95"/>
      <c r="I9" s="96">
        <f t="shared" si="0"/>
        <v>2</v>
      </c>
      <c r="J9" s="97">
        <v>2</v>
      </c>
      <c r="K9" s="97"/>
      <c r="L9" s="93"/>
      <c r="M9" s="98"/>
      <c r="Q9" s="170">
        <v>7</v>
      </c>
      <c r="S9" s="1">
        <v>500</v>
      </c>
    </row>
    <row r="10" spans="1:19" ht="25.5" x14ac:dyDescent="0.25">
      <c r="A10" s="89">
        <v>45351</v>
      </c>
      <c r="B10" s="90" t="s">
        <v>159</v>
      </c>
      <c r="C10" s="91">
        <v>5</v>
      </c>
      <c r="D10" s="92"/>
      <c r="E10" s="93"/>
      <c r="F10" s="94"/>
      <c r="G10" s="156">
        <v>2</v>
      </c>
      <c r="H10" s="95"/>
      <c r="I10" s="96">
        <f t="shared" si="0"/>
        <v>2</v>
      </c>
      <c r="J10" s="97">
        <v>2</v>
      </c>
      <c r="K10" s="97"/>
      <c r="L10" s="93"/>
      <c r="M10" s="98"/>
      <c r="Q10" s="170">
        <v>8</v>
      </c>
      <c r="S10" s="1">
        <v>2055</v>
      </c>
    </row>
    <row r="11" spans="1:19" ht="25.5" x14ac:dyDescent="0.25">
      <c r="A11" s="89">
        <v>45352</v>
      </c>
      <c r="B11" s="90" t="s">
        <v>162</v>
      </c>
      <c r="C11" s="91">
        <v>5</v>
      </c>
      <c r="D11" s="92"/>
      <c r="E11" s="93"/>
      <c r="F11" s="94"/>
      <c r="G11" s="112">
        <v>4</v>
      </c>
      <c r="H11" s="95"/>
      <c r="I11" s="96">
        <f t="shared" si="0"/>
        <v>4</v>
      </c>
      <c r="J11" s="97">
        <v>4</v>
      </c>
      <c r="K11" s="97"/>
      <c r="L11" s="93"/>
      <c r="M11" s="98"/>
      <c r="Q11" s="170">
        <v>9</v>
      </c>
      <c r="S11" s="1">
        <v>117</v>
      </c>
    </row>
    <row r="12" spans="1:19" ht="26.25" x14ac:dyDescent="0.25">
      <c r="A12" s="89">
        <v>45353</v>
      </c>
      <c r="B12" s="132" t="s">
        <v>164</v>
      </c>
      <c r="C12" s="91">
        <v>5</v>
      </c>
      <c r="D12" s="92"/>
      <c r="E12" s="93"/>
      <c r="F12" s="94"/>
      <c r="G12" s="112">
        <v>2</v>
      </c>
      <c r="H12" s="95"/>
      <c r="I12" s="96">
        <f t="shared" si="0"/>
        <v>2</v>
      </c>
      <c r="J12" s="97">
        <v>2</v>
      </c>
      <c r="K12" s="97"/>
      <c r="L12" s="93"/>
      <c r="M12" s="98"/>
      <c r="Q12" s="170">
        <v>10</v>
      </c>
      <c r="S12" s="1">
        <v>340</v>
      </c>
    </row>
    <row r="13" spans="1:19" x14ac:dyDescent="0.25">
      <c r="A13" s="89">
        <v>45357</v>
      </c>
      <c r="B13" s="105" t="s">
        <v>167</v>
      </c>
      <c r="C13" s="91">
        <v>6</v>
      </c>
      <c r="D13" s="92"/>
      <c r="E13" s="93"/>
      <c r="F13" s="94"/>
      <c r="G13" s="112">
        <v>6</v>
      </c>
      <c r="H13" s="95"/>
      <c r="I13" s="96">
        <f t="shared" si="0"/>
        <v>6</v>
      </c>
      <c r="J13" s="97">
        <v>6</v>
      </c>
      <c r="K13" s="97"/>
      <c r="L13" s="93"/>
      <c r="M13" s="98"/>
      <c r="Q13" s="170">
        <v>11</v>
      </c>
    </row>
    <row r="14" spans="1:19" x14ac:dyDescent="0.25">
      <c r="A14" s="89">
        <v>45366</v>
      </c>
      <c r="B14" s="90" t="s">
        <v>178</v>
      </c>
      <c r="C14" s="91">
        <v>6</v>
      </c>
      <c r="D14" s="92"/>
      <c r="E14" s="93"/>
      <c r="F14" s="94"/>
      <c r="G14" s="95">
        <v>3</v>
      </c>
      <c r="H14" s="95"/>
      <c r="I14" s="96">
        <f t="shared" si="0"/>
        <v>3</v>
      </c>
      <c r="J14" s="97">
        <v>3</v>
      </c>
      <c r="K14" s="97"/>
      <c r="L14" s="93"/>
      <c r="M14" s="98"/>
      <c r="Q14" s="170">
        <v>12</v>
      </c>
      <c r="S14" s="1">
        <v>93.5</v>
      </c>
    </row>
    <row r="15" spans="1:19" x14ac:dyDescent="0.25">
      <c r="A15" s="89">
        <v>45370</v>
      </c>
      <c r="B15" s="90" t="s">
        <v>179</v>
      </c>
      <c r="C15" s="91">
        <v>6</v>
      </c>
      <c r="D15" s="92"/>
      <c r="E15" s="93"/>
      <c r="F15" s="94"/>
      <c r="G15" s="95">
        <v>6</v>
      </c>
      <c r="H15" s="95"/>
      <c r="I15" s="96">
        <f t="shared" si="0"/>
        <v>6</v>
      </c>
      <c r="J15" s="97">
        <v>6</v>
      </c>
      <c r="K15" s="97"/>
      <c r="L15" s="93"/>
      <c r="M15" s="98"/>
      <c r="Q15" s="170">
        <v>13</v>
      </c>
      <c r="S15" s="1">
        <v>64</v>
      </c>
    </row>
    <row r="16" spans="1:19" ht="25.5" x14ac:dyDescent="0.25">
      <c r="A16" s="89">
        <v>45370</v>
      </c>
      <c r="B16" s="90" t="s">
        <v>181</v>
      </c>
      <c r="C16" s="91">
        <v>6</v>
      </c>
      <c r="D16" s="92"/>
      <c r="E16" s="93"/>
      <c r="F16" s="94"/>
      <c r="G16" s="95">
        <v>6</v>
      </c>
      <c r="H16" s="95"/>
      <c r="I16" s="96">
        <f t="shared" si="0"/>
        <v>6</v>
      </c>
      <c r="J16" s="97">
        <v>6</v>
      </c>
      <c r="K16" s="97"/>
      <c r="L16" s="93"/>
      <c r="M16" s="98"/>
      <c r="Q16" s="170">
        <v>14</v>
      </c>
      <c r="S16" s="1">
        <v>13</v>
      </c>
    </row>
    <row r="17" spans="1:20" ht="25.5" x14ac:dyDescent="0.25">
      <c r="A17" s="89">
        <v>45370</v>
      </c>
      <c r="B17" s="90" t="s">
        <v>183</v>
      </c>
      <c r="C17" s="91">
        <v>6</v>
      </c>
      <c r="D17" s="92"/>
      <c r="E17" s="93"/>
      <c r="F17" s="94"/>
      <c r="G17" s="95">
        <v>6</v>
      </c>
      <c r="H17" s="95"/>
      <c r="I17" s="96">
        <f t="shared" si="0"/>
        <v>6</v>
      </c>
      <c r="J17" s="97">
        <v>6</v>
      </c>
      <c r="K17" s="97"/>
      <c r="L17" s="93"/>
      <c r="M17" s="98"/>
      <c r="Q17" s="170">
        <v>15</v>
      </c>
    </row>
    <row r="18" spans="1:20" x14ac:dyDescent="0.25">
      <c r="A18" s="89">
        <v>45370</v>
      </c>
      <c r="B18" s="90" t="s">
        <v>185</v>
      </c>
      <c r="C18" s="91">
        <v>6</v>
      </c>
      <c r="D18" s="92"/>
      <c r="E18" s="93"/>
      <c r="F18" s="94"/>
      <c r="G18" s="95">
        <v>3</v>
      </c>
      <c r="H18" s="95"/>
      <c r="I18" s="96">
        <f t="shared" si="0"/>
        <v>3</v>
      </c>
      <c r="J18" s="97">
        <v>3</v>
      </c>
      <c r="K18" s="97"/>
      <c r="L18" s="93"/>
      <c r="M18" s="98"/>
      <c r="Q18" s="170">
        <v>16</v>
      </c>
    </row>
    <row r="19" spans="1:20" x14ac:dyDescent="0.25">
      <c r="A19" s="89">
        <v>45370</v>
      </c>
      <c r="B19" s="90" t="s">
        <v>187</v>
      </c>
      <c r="C19" s="91">
        <v>6</v>
      </c>
      <c r="D19" s="92"/>
      <c r="E19" s="93"/>
      <c r="F19" s="94"/>
      <c r="G19" s="95">
        <v>3</v>
      </c>
      <c r="H19" s="95"/>
      <c r="I19" s="96">
        <f t="shared" si="0"/>
        <v>3</v>
      </c>
      <c r="J19" s="97">
        <v>3</v>
      </c>
      <c r="K19" s="97"/>
      <c r="L19" s="93"/>
      <c r="M19" s="98"/>
      <c r="Q19" s="170">
        <v>17</v>
      </c>
      <c r="S19" s="1">
        <f>51.5+3.5+3.5</f>
        <v>58.5</v>
      </c>
    </row>
    <row r="20" spans="1:20" ht="25.5" x14ac:dyDescent="0.25">
      <c r="A20" s="99">
        <v>45370</v>
      </c>
      <c r="B20" s="108" t="s">
        <v>189</v>
      </c>
      <c r="C20" s="109">
        <v>6</v>
      </c>
      <c r="D20" s="92"/>
      <c r="E20" s="93"/>
      <c r="F20" s="94"/>
      <c r="G20" s="95">
        <v>3</v>
      </c>
      <c r="H20" s="95"/>
      <c r="I20" s="96">
        <f t="shared" si="0"/>
        <v>3</v>
      </c>
      <c r="J20" s="97">
        <v>3</v>
      </c>
      <c r="K20" s="97"/>
      <c r="L20" s="93"/>
      <c r="M20" s="98"/>
      <c r="Q20" s="170">
        <v>18</v>
      </c>
      <c r="S20" s="1">
        <f>263+20</f>
        <v>283</v>
      </c>
    </row>
    <row r="21" spans="1:20" ht="25.5" x14ac:dyDescent="0.25">
      <c r="A21" s="89">
        <v>45370</v>
      </c>
      <c r="B21" s="90" t="s">
        <v>191</v>
      </c>
      <c r="C21" s="91">
        <v>6</v>
      </c>
      <c r="D21" s="92"/>
      <c r="E21" s="93"/>
      <c r="F21" s="94"/>
      <c r="G21" s="95">
        <v>3</v>
      </c>
      <c r="H21" s="95"/>
      <c r="I21" s="96">
        <f t="shared" si="0"/>
        <v>3</v>
      </c>
      <c r="J21" s="97">
        <v>3</v>
      </c>
      <c r="K21" s="97"/>
      <c r="L21" s="93"/>
      <c r="M21" s="98"/>
      <c r="Q21" s="170">
        <v>19</v>
      </c>
      <c r="S21" s="1">
        <v>37.5</v>
      </c>
    </row>
    <row r="22" spans="1:20" x14ac:dyDescent="0.25">
      <c r="A22" s="89">
        <v>45371</v>
      </c>
      <c r="B22" s="90" t="s">
        <v>193</v>
      </c>
      <c r="C22" s="91">
        <v>6</v>
      </c>
      <c r="D22" s="119"/>
      <c r="E22" s="93"/>
      <c r="F22" s="94"/>
      <c r="G22" s="95">
        <v>3</v>
      </c>
      <c r="H22" s="95"/>
      <c r="I22" s="96">
        <f t="shared" si="0"/>
        <v>3</v>
      </c>
      <c r="J22" s="97">
        <v>3</v>
      </c>
      <c r="K22" s="97"/>
      <c r="L22" s="93"/>
      <c r="M22" s="98"/>
      <c r="Q22" s="170">
        <v>20</v>
      </c>
      <c r="S22" s="1">
        <v>58.5</v>
      </c>
    </row>
    <row r="23" spans="1:20" x14ac:dyDescent="0.25">
      <c r="A23" s="89">
        <v>45371</v>
      </c>
      <c r="B23" s="90" t="s">
        <v>195</v>
      </c>
      <c r="C23" s="91">
        <v>6</v>
      </c>
      <c r="D23" s="92"/>
      <c r="E23" s="93"/>
      <c r="F23" s="94"/>
      <c r="G23" s="95">
        <v>3</v>
      </c>
      <c r="H23" s="95"/>
      <c r="I23" s="96">
        <f t="shared" si="0"/>
        <v>3</v>
      </c>
      <c r="J23" s="97">
        <v>3</v>
      </c>
      <c r="K23" s="97"/>
      <c r="L23" s="93"/>
      <c r="M23" s="98"/>
      <c r="Q23" s="170">
        <v>21</v>
      </c>
      <c r="S23" s="1">
        <v>39</v>
      </c>
    </row>
    <row r="24" spans="1:20" x14ac:dyDescent="0.25">
      <c r="A24" s="89">
        <v>45372</v>
      </c>
      <c r="B24" s="90" t="s">
        <v>197</v>
      </c>
      <c r="C24" s="91">
        <v>6</v>
      </c>
      <c r="D24" s="92"/>
      <c r="E24" s="93"/>
      <c r="F24" s="94"/>
      <c r="G24" s="95">
        <v>3</v>
      </c>
      <c r="H24" s="95"/>
      <c r="I24" s="96">
        <f t="shared" si="0"/>
        <v>3</v>
      </c>
      <c r="J24" s="97">
        <v>3</v>
      </c>
      <c r="K24" s="97"/>
      <c r="L24" s="93"/>
      <c r="M24" s="98"/>
      <c r="Q24" s="170">
        <v>22</v>
      </c>
    </row>
    <row r="25" spans="1:20" ht="25.5" x14ac:dyDescent="0.25">
      <c r="A25" s="89">
        <v>45372</v>
      </c>
      <c r="B25" s="90" t="s">
        <v>198</v>
      </c>
      <c r="C25" s="91">
        <v>6</v>
      </c>
      <c r="D25" s="92"/>
      <c r="E25" s="93"/>
      <c r="F25" s="94"/>
      <c r="G25" s="95">
        <v>3</v>
      </c>
      <c r="H25" s="95"/>
      <c r="I25" s="96">
        <f t="shared" si="0"/>
        <v>3</v>
      </c>
      <c r="J25" s="97">
        <v>3</v>
      </c>
      <c r="K25" s="97"/>
      <c r="L25" s="93"/>
      <c r="M25" s="98"/>
      <c r="Q25" s="1" t="s">
        <v>327</v>
      </c>
      <c r="R25" s="1" t="s">
        <v>328</v>
      </c>
      <c r="S25" s="1">
        <v>21.16</v>
      </c>
    </row>
    <row r="26" spans="1:20" ht="25.5" x14ac:dyDescent="0.25">
      <c r="A26" s="89">
        <v>45372</v>
      </c>
      <c r="B26" s="90" t="s">
        <v>200</v>
      </c>
      <c r="C26" s="91">
        <v>6</v>
      </c>
      <c r="D26" s="92"/>
      <c r="E26" s="93"/>
      <c r="F26" s="94"/>
      <c r="G26" s="95">
        <v>6</v>
      </c>
      <c r="H26" s="95"/>
      <c r="I26" s="96">
        <f t="shared" si="0"/>
        <v>6</v>
      </c>
      <c r="J26" s="97">
        <v>6</v>
      </c>
      <c r="K26" s="97"/>
      <c r="L26" s="93"/>
      <c r="M26" s="98"/>
      <c r="R26" s="1">
        <f>SUM(R3:R25)</f>
        <v>0</v>
      </c>
      <c r="S26" s="1">
        <f>SUM(S3:S25)</f>
        <v>3763.16</v>
      </c>
      <c r="T26" s="1">
        <f>SUM(T3:T25)</f>
        <v>0</v>
      </c>
    </row>
    <row r="27" spans="1:20" x14ac:dyDescent="0.25">
      <c r="A27" s="89">
        <v>45341</v>
      </c>
      <c r="B27" s="90" t="s">
        <v>147</v>
      </c>
      <c r="C27" s="91">
        <v>7</v>
      </c>
      <c r="D27" s="92"/>
      <c r="E27" s="93"/>
      <c r="F27" s="94"/>
      <c r="G27" s="112">
        <v>500</v>
      </c>
      <c r="H27" s="95"/>
      <c r="I27" s="96">
        <f t="shared" si="0"/>
        <v>500</v>
      </c>
      <c r="J27" s="97">
        <v>500</v>
      </c>
      <c r="K27" s="97"/>
      <c r="L27" s="93"/>
      <c r="M27" s="98"/>
    </row>
    <row r="28" spans="1:20" ht="25.5" x14ac:dyDescent="0.25">
      <c r="A28" s="89">
        <v>45292</v>
      </c>
      <c r="B28" s="90" t="s">
        <v>88</v>
      </c>
      <c r="C28" s="91">
        <v>8</v>
      </c>
      <c r="D28" s="92"/>
      <c r="E28" s="93"/>
      <c r="F28" s="94"/>
      <c r="G28" s="95">
        <v>70</v>
      </c>
      <c r="H28" s="95"/>
      <c r="I28" s="96">
        <f t="shared" si="0"/>
        <v>70</v>
      </c>
      <c r="J28" s="97">
        <v>70</v>
      </c>
      <c r="K28" s="97"/>
      <c r="L28" s="93"/>
      <c r="M28" s="98"/>
    </row>
    <row r="29" spans="1:20" ht="25.5" x14ac:dyDescent="0.25">
      <c r="A29" s="89">
        <v>45296</v>
      </c>
      <c r="B29" s="90" t="s">
        <v>90</v>
      </c>
      <c r="C29" s="91">
        <v>8</v>
      </c>
      <c r="D29" s="92"/>
      <c r="E29" s="93"/>
      <c r="F29" s="94"/>
      <c r="G29" s="95">
        <v>130</v>
      </c>
      <c r="H29" s="95">
        <v>10</v>
      </c>
      <c r="I29" s="96">
        <f t="shared" si="0"/>
        <v>140</v>
      </c>
      <c r="J29" s="97">
        <v>140</v>
      </c>
      <c r="K29" s="97"/>
      <c r="L29" s="93"/>
      <c r="M29" s="98"/>
      <c r="S29" s="1">
        <v>3732.16</v>
      </c>
    </row>
    <row r="30" spans="1:20" x14ac:dyDescent="0.25">
      <c r="A30" s="89">
        <v>45304</v>
      </c>
      <c r="B30" s="90" t="s">
        <v>98</v>
      </c>
      <c r="C30" s="91">
        <v>8</v>
      </c>
      <c r="D30" s="92"/>
      <c r="E30" s="93"/>
      <c r="F30" s="94"/>
      <c r="G30" s="95">
        <v>70</v>
      </c>
      <c r="H30" s="95"/>
      <c r="I30" s="96">
        <f t="shared" si="0"/>
        <v>70</v>
      </c>
      <c r="J30" s="97">
        <v>70</v>
      </c>
      <c r="K30" s="97"/>
      <c r="L30" s="93"/>
      <c r="M30" s="98"/>
    </row>
    <row r="31" spans="1:20" x14ac:dyDescent="0.25">
      <c r="A31" s="89">
        <v>45305</v>
      </c>
      <c r="B31" s="90" t="s">
        <v>100</v>
      </c>
      <c r="C31" s="91">
        <v>8</v>
      </c>
      <c r="D31" s="92"/>
      <c r="E31" s="93"/>
      <c r="F31" s="94"/>
      <c r="G31" s="95">
        <v>60</v>
      </c>
      <c r="H31" s="95">
        <v>10</v>
      </c>
      <c r="I31" s="96">
        <f t="shared" si="0"/>
        <v>70</v>
      </c>
      <c r="J31" s="97">
        <v>70</v>
      </c>
      <c r="K31" s="97"/>
      <c r="L31" s="93"/>
      <c r="M31" s="98"/>
      <c r="S31" s="1">
        <f>(S26-S29)</f>
        <v>31</v>
      </c>
    </row>
    <row r="32" spans="1:20" ht="25.5" x14ac:dyDescent="0.25">
      <c r="A32" s="89">
        <v>45305</v>
      </c>
      <c r="B32" s="90" t="s">
        <v>104</v>
      </c>
      <c r="C32" s="91">
        <v>8</v>
      </c>
      <c r="D32" s="92"/>
      <c r="E32" s="93"/>
      <c r="F32" s="94"/>
      <c r="G32" s="95">
        <v>70</v>
      </c>
      <c r="H32" s="95"/>
      <c r="I32" s="96">
        <f t="shared" si="0"/>
        <v>70</v>
      </c>
      <c r="J32" s="97">
        <v>70</v>
      </c>
      <c r="K32" s="97"/>
      <c r="L32" s="93"/>
      <c r="M32" s="98"/>
    </row>
    <row r="33" spans="1:13" ht="25.5" x14ac:dyDescent="0.25">
      <c r="A33" s="89">
        <v>45306</v>
      </c>
      <c r="B33" s="90" t="s">
        <v>105</v>
      </c>
      <c r="C33" s="91">
        <v>8</v>
      </c>
      <c r="D33" s="92"/>
      <c r="E33" s="93"/>
      <c r="F33" s="94"/>
      <c r="G33" s="95">
        <v>70</v>
      </c>
      <c r="H33" s="95"/>
      <c r="I33" s="96">
        <f t="shared" si="0"/>
        <v>70</v>
      </c>
      <c r="J33" s="97">
        <v>70</v>
      </c>
      <c r="K33" s="97"/>
      <c r="L33" s="93"/>
      <c r="M33" s="98"/>
    </row>
    <row r="34" spans="1:13" ht="25.5" x14ac:dyDescent="0.25">
      <c r="A34" s="89">
        <v>45307</v>
      </c>
      <c r="B34" s="90" t="s">
        <v>107</v>
      </c>
      <c r="C34" s="91">
        <v>8</v>
      </c>
      <c r="D34" s="92"/>
      <c r="E34" s="93"/>
      <c r="F34" s="94"/>
      <c r="G34" s="95">
        <v>60</v>
      </c>
      <c r="H34" s="95">
        <v>10</v>
      </c>
      <c r="I34" s="96">
        <f t="shared" si="0"/>
        <v>70</v>
      </c>
      <c r="J34" s="97">
        <v>70</v>
      </c>
      <c r="K34" s="97"/>
      <c r="L34" s="93"/>
      <c r="M34" s="98"/>
    </row>
    <row r="35" spans="1:13" ht="25.5" x14ac:dyDescent="0.25">
      <c r="A35" s="89">
        <v>45307</v>
      </c>
      <c r="B35" s="90" t="s">
        <v>108</v>
      </c>
      <c r="C35" s="91">
        <v>8</v>
      </c>
      <c r="D35" s="92"/>
      <c r="E35" s="93"/>
      <c r="F35" s="94"/>
      <c r="G35" s="95">
        <v>95</v>
      </c>
      <c r="H35" s="95"/>
      <c r="I35" s="96">
        <f t="shared" si="0"/>
        <v>95</v>
      </c>
      <c r="J35" s="97">
        <v>95</v>
      </c>
      <c r="K35" s="97"/>
      <c r="L35" s="93"/>
      <c r="M35" s="98"/>
    </row>
    <row r="36" spans="1:13" x14ac:dyDescent="0.25">
      <c r="A36" s="89">
        <v>45308</v>
      </c>
      <c r="B36" s="90" t="s">
        <v>110</v>
      </c>
      <c r="C36" s="91">
        <v>8</v>
      </c>
      <c r="D36" s="92"/>
      <c r="E36" s="93"/>
      <c r="F36" s="94"/>
      <c r="G36" s="95">
        <v>70</v>
      </c>
      <c r="H36" s="95"/>
      <c r="I36" s="96">
        <f t="shared" si="0"/>
        <v>70</v>
      </c>
      <c r="J36" s="97">
        <v>70</v>
      </c>
      <c r="K36" s="97"/>
      <c r="L36" s="93"/>
      <c r="M36" s="98"/>
    </row>
    <row r="37" spans="1:13" ht="25.5" x14ac:dyDescent="0.25">
      <c r="A37" s="89">
        <v>45308</v>
      </c>
      <c r="B37" s="90" t="s">
        <v>111</v>
      </c>
      <c r="C37" s="91">
        <v>8</v>
      </c>
      <c r="D37" s="92"/>
      <c r="E37" s="93"/>
      <c r="F37" s="94"/>
      <c r="G37" s="95"/>
      <c r="H37" s="95">
        <v>140</v>
      </c>
      <c r="I37" s="96">
        <f t="shared" ref="I37:I68" si="1">SUM(D37:H37)</f>
        <v>140</v>
      </c>
      <c r="J37" s="97">
        <v>140</v>
      </c>
      <c r="K37" s="97"/>
      <c r="L37" s="93"/>
      <c r="M37" s="98"/>
    </row>
    <row r="38" spans="1:13" x14ac:dyDescent="0.25">
      <c r="A38" s="89">
        <v>45308</v>
      </c>
      <c r="B38" s="90" t="s">
        <v>114</v>
      </c>
      <c r="C38" s="91">
        <v>8</v>
      </c>
      <c r="D38" s="92"/>
      <c r="E38" s="93"/>
      <c r="F38" s="94"/>
      <c r="G38" s="95">
        <v>70</v>
      </c>
      <c r="H38" s="95"/>
      <c r="I38" s="96">
        <f t="shared" si="1"/>
        <v>70</v>
      </c>
      <c r="J38" s="97">
        <v>70</v>
      </c>
      <c r="K38" s="97"/>
      <c r="L38" s="93"/>
      <c r="M38" s="98"/>
    </row>
    <row r="39" spans="1:13" x14ac:dyDescent="0.25">
      <c r="A39" s="89">
        <v>45312</v>
      </c>
      <c r="B39" s="90" t="s">
        <v>115</v>
      </c>
      <c r="C39" s="91">
        <v>8</v>
      </c>
      <c r="D39" s="92"/>
      <c r="E39" s="93"/>
      <c r="F39" s="94"/>
      <c r="G39" s="95">
        <v>70</v>
      </c>
      <c r="H39" s="95"/>
      <c r="I39" s="96">
        <f t="shared" si="1"/>
        <v>70</v>
      </c>
      <c r="J39" s="97">
        <v>70</v>
      </c>
      <c r="K39" s="97"/>
      <c r="L39" s="93"/>
      <c r="M39" s="98"/>
    </row>
    <row r="40" spans="1:13" ht="25.5" x14ac:dyDescent="0.25">
      <c r="A40" s="89">
        <v>45313</v>
      </c>
      <c r="B40" s="90" t="s">
        <v>117</v>
      </c>
      <c r="C40" s="91">
        <v>8</v>
      </c>
      <c r="D40" s="92"/>
      <c r="E40" s="93"/>
      <c r="F40" s="94"/>
      <c r="G40" s="95">
        <v>70</v>
      </c>
      <c r="H40" s="95"/>
      <c r="I40" s="96">
        <f t="shared" si="1"/>
        <v>70</v>
      </c>
      <c r="J40" s="97">
        <v>70</v>
      </c>
      <c r="K40" s="97"/>
      <c r="L40" s="93"/>
      <c r="M40" s="98"/>
    </row>
    <row r="41" spans="1:13" ht="25.5" x14ac:dyDescent="0.25">
      <c r="A41" s="89">
        <v>45313</v>
      </c>
      <c r="B41" s="90" t="s">
        <v>118</v>
      </c>
      <c r="C41" s="91">
        <v>8</v>
      </c>
      <c r="D41" s="92"/>
      <c r="E41" s="93"/>
      <c r="F41" s="94"/>
      <c r="G41" s="95">
        <v>165</v>
      </c>
      <c r="H41" s="95"/>
      <c r="I41" s="96">
        <f t="shared" si="1"/>
        <v>165</v>
      </c>
      <c r="J41" s="97">
        <v>165</v>
      </c>
      <c r="K41" s="97"/>
      <c r="L41" s="93"/>
      <c r="M41" s="98"/>
    </row>
    <row r="42" spans="1:13" ht="25.5" x14ac:dyDescent="0.25">
      <c r="A42" s="89">
        <v>45314</v>
      </c>
      <c r="B42" s="90" t="s">
        <v>120</v>
      </c>
      <c r="C42" s="91">
        <v>8</v>
      </c>
      <c r="D42" s="92"/>
      <c r="E42" s="93"/>
      <c r="F42" s="94"/>
      <c r="G42" s="95">
        <v>140</v>
      </c>
      <c r="H42" s="95"/>
      <c r="I42" s="96">
        <f t="shared" si="1"/>
        <v>140</v>
      </c>
      <c r="J42" s="97">
        <v>140</v>
      </c>
      <c r="K42" s="97"/>
      <c r="L42" s="93"/>
      <c r="M42" s="98"/>
    </row>
    <row r="43" spans="1:13" ht="25.5" x14ac:dyDescent="0.25">
      <c r="A43" s="89">
        <v>45315</v>
      </c>
      <c r="B43" s="90" t="s">
        <v>122</v>
      </c>
      <c r="C43" s="91">
        <v>8</v>
      </c>
      <c r="D43" s="92"/>
      <c r="E43" s="93"/>
      <c r="F43" s="94"/>
      <c r="G43" s="95">
        <v>70</v>
      </c>
      <c r="H43" s="95"/>
      <c r="I43" s="96">
        <f t="shared" si="1"/>
        <v>70</v>
      </c>
      <c r="J43" s="97">
        <v>70</v>
      </c>
      <c r="K43" s="97"/>
      <c r="L43" s="93"/>
      <c r="M43" s="98"/>
    </row>
    <row r="44" spans="1:13" ht="25.5" x14ac:dyDescent="0.25">
      <c r="A44" s="89">
        <v>45315</v>
      </c>
      <c r="B44" s="90" t="s">
        <v>124</v>
      </c>
      <c r="C44" s="91">
        <v>8</v>
      </c>
      <c r="D44" s="92"/>
      <c r="E44" s="93"/>
      <c r="F44" s="94"/>
      <c r="G44" s="95">
        <v>140</v>
      </c>
      <c r="H44" s="95"/>
      <c r="I44" s="96">
        <f t="shared" si="1"/>
        <v>140</v>
      </c>
      <c r="J44" s="97">
        <v>140</v>
      </c>
      <c r="K44" s="97"/>
      <c r="L44" s="93"/>
      <c r="M44" s="98"/>
    </row>
    <row r="45" spans="1:13" ht="25.5" x14ac:dyDescent="0.25">
      <c r="A45" s="89">
        <v>45316</v>
      </c>
      <c r="B45" s="90" t="s">
        <v>125</v>
      </c>
      <c r="C45" s="91">
        <v>8</v>
      </c>
      <c r="D45" s="92"/>
      <c r="E45" s="93"/>
      <c r="F45" s="94"/>
      <c r="G45" s="112">
        <v>140</v>
      </c>
      <c r="H45" s="95"/>
      <c r="I45" s="96">
        <f t="shared" si="1"/>
        <v>140</v>
      </c>
      <c r="J45" s="97">
        <v>140</v>
      </c>
      <c r="K45" s="97"/>
      <c r="L45" s="93"/>
      <c r="M45" s="98"/>
    </row>
    <row r="46" spans="1:13" ht="25.5" x14ac:dyDescent="0.25">
      <c r="A46" s="89">
        <v>45318</v>
      </c>
      <c r="B46" s="90" t="s">
        <v>127</v>
      </c>
      <c r="C46" s="91">
        <v>8</v>
      </c>
      <c r="D46" s="92"/>
      <c r="E46" s="93"/>
      <c r="F46" s="94"/>
      <c r="G46" s="157">
        <v>70</v>
      </c>
      <c r="H46" s="95"/>
      <c r="I46" s="96">
        <f t="shared" si="1"/>
        <v>70</v>
      </c>
      <c r="J46" s="97">
        <v>70</v>
      </c>
      <c r="K46" s="97"/>
      <c r="L46" s="93"/>
      <c r="M46" s="98"/>
    </row>
    <row r="47" spans="1:13" x14ac:dyDescent="0.25">
      <c r="A47" s="89">
        <v>45320</v>
      </c>
      <c r="B47" s="90" t="s">
        <v>128</v>
      </c>
      <c r="C47" s="91">
        <v>8</v>
      </c>
      <c r="D47" s="92"/>
      <c r="E47" s="93"/>
      <c r="F47" s="94"/>
      <c r="G47" s="112">
        <v>70</v>
      </c>
      <c r="H47" s="95"/>
      <c r="I47" s="96">
        <f t="shared" si="1"/>
        <v>70</v>
      </c>
      <c r="J47" s="97">
        <v>70</v>
      </c>
      <c r="K47" s="97"/>
      <c r="L47" s="93"/>
      <c r="M47" s="98"/>
    </row>
    <row r="48" spans="1:13" ht="25.5" x14ac:dyDescent="0.25">
      <c r="A48" s="89">
        <v>45324</v>
      </c>
      <c r="B48" s="90" t="s">
        <v>130</v>
      </c>
      <c r="C48" s="91">
        <v>8</v>
      </c>
      <c r="D48" s="92"/>
      <c r="E48" s="93"/>
      <c r="F48" s="94"/>
      <c r="G48" s="112">
        <v>120</v>
      </c>
      <c r="H48" s="95">
        <v>20</v>
      </c>
      <c r="I48" s="96">
        <f t="shared" si="1"/>
        <v>140</v>
      </c>
      <c r="J48" s="97">
        <v>140</v>
      </c>
      <c r="K48" s="97"/>
      <c r="L48" s="93"/>
      <c r="M48" s="98"/>
    </row>
    <row r="49" spans="1:13" ht="25.5" x14ac:dyDescent="0.25">
      <c r="A49" s="89">
        <v>45330</v>
      </c>
      <c r="B49" s="105" t="s">
        <v>131</v>
      </c>
      <c r="C49" s="109">
        <v>8</v>
      </c>
      <c r="D49" s="92"/>
      <c r="E49" s="93"/>
      <c r="F49" s="94"/>
      <c r="G49" s="112">
        <v>70</v>
      </c>
      <c r="H49" s="95"/>
      <c r="I49" s="96">
        <f t="shared" si="1"/>
        <v>70</v>
      </c>
      <c r="J49" s="97">
        <v>70</v>
      </c>
      <c r="K49" s="97"/>
      <c r="L49" s="93"/>
      <c r="M49" s="98"/>
    </row>
    <row r="50" spans="1:13" x14ac:dyDescent="0.25">
      <c r="A50" s="89">
        <v>45331</v>
      </c>
      <c r="B50" s="90" t="s">
        <v>133</v>
      </c>
      <c r="C50" s="91">
        <v>8</v>
      </c>
      <c r="D50" s="92"/>
      <c r="E50" s="93"/>
      <c r="F50" s="94"/>
      <c r="G50" s="112">
        <v>70</v>
      </c>
      <c r="H50" s="95"/>
      <c r="I50" s="96">
        <f t="shared" si="1"/>
        <v>70</v>
      </c>
      <c r="J50" s="97">
        <v>70</v>
      </c>
      <c r="K50" s="97"/>
      <c r="L50" s="93"/>
      <c r="M50" s="98"/>
    </row>
    <row r="51" spans="1:13" x14ac:dyDescent="0.25">
      <c r="A51" s="89">
        <v>45351</v>
      </c>
      <c r="B51" s="90" t="s">
        <v>160</v>
      </c>
      <c r="C51" s="91">
        <v>8</v>
      </c>
      <c r="D51" s="92"/>
      <c r="E51" s="93"/>
      <c r="F51" s="94"/>
      <c r="G51" s="112">
        <v>70</v>
      </c>
      <c r="H51" s="95"/>
      <c r="I51" s="96">
        <f t="shared" si="1"/>
        <v>70</v>
      </c>
      <c r="J51" s="97">
        <v>70</v>
      </c>
      <c r="K51" s="97"/>
      <c r="L51" s="93"/>
      <c r="M51" s="98"/>
    </row>
    <row r="52" spans="1:13" ht="25.5" x14ac:dyDescent="0.25">
      <c r="A52" s="89">
        <v>45357</v>
      </c>
      <c r="B52" s="90" t="s">
        <v>125</v>
      </c>
      <c r="C52" s="91">
        <v>8</v>
      </c>
      <c r="D52" s="92"/>
      <c r="E52" s="93"/>
      <c r="F52" s="94"/>
      <c r="G52" s="112"/>
      <c r="H52" s="95">
        <v>140</v>
      </c>
      <c r="I52" s="96">
        <f t="shared" si="1"/>
        <v>140</v>
      </c>
      <c r="J52" s="93">
        <v>140</v>
      </c>
      <c r="K52" s="93"/>
      <c r="L52" s="93"/>
      <c r="M52" s="98"/>
    </row>
    <row r="53" spans="1:13" ht="38.25" x14ac:dyDescent="0.25">
      <c r="A53" s="89">
        <v>45411</v>
      </c>
      <c r="B53" s="90" t="s">
        <v>231</v>
      </c>
      <c r="C53" s="91">
        <v>8</v>
      </c>
      <c r="D53" s="92"/>
      <c r="E53" s="93"/>
      <c r="F53" s="94"/>
      <c r="G53" s="95">
        <v>25</v>
      </c>
      <c r="H53" s="95"/>
      <c r="I53" s="96">
        <f t="shared" si="1"/>
        <v>25</v>
      </c>
      <c r="J53" s="93">
        <v>25</v>
      </c>
      <c r="K53" s="93"/>
      <c r="L53" s="93"/>
      <c r="M53" s="98"/>
    </row>
    <row r="54" spans="1:13" ht="25.5" x14ac:dyDescent="0.25">
      <c r="A54" s="89">
        <v>45336</v>
      </c>
      <c r="B54" s="90" t="s">
        <v>136</v>
      </c>
      <c r="C54" s="91">
        <v>9</v>
      </c>
      <c r="D54" s="92"/>
      <c r="E54" s="93"/>
      <c r="F54" s="94"/>
      <c r="G54" s="112">
        <v>60</v>
      </c>
      <c r="H54" s="95"/>
      <c r="I54" s="96">
        <f t="shared" si="1"/>
        <v>60</v>
      </c>
      <c r="J54" s="93">
        <v>3</v>
      </c>
      <c r="K54" s="93"/>
      <c r="L54" s="93"/>
      <c r="M54" s="98"/>
    </row>
    <row r="55" spans="1:13" ht="25.5" x14ac:dyDescent="0.25">
      <c r="A55" s="89">
        <v>45337</v>
      </c>
      <c r="B55" s="90" t="s">
        <v>139</v>
      </c>
      <c r="C55" s="91">
        <v>9</v>
      </c>
      <c r="D55" s="92"/>
      <c r="E55" s="93"/>
      <c r="F55" s="94"/>
      <c r="G55" s="112">
        <v>3</v>
      </c>
      <c r="H55" s="95"/>
      <c r="I55" s="96">
        <f t="shared" si="1"/>
        <v>3</v>
      </c>
      <c r="J55" s="93">
        <v>3</v>
      </c>
      <c r="K55" s="93"/>
      <c r="L55" s="93"/>
      <c r="M55" s="98"/>
    </row>
    <row r="56" spans="1:13" ht="25.5" x14ac:dyDescent="0.25">
      <c r="A56" s="89">
        <v>45337</v>
      </c>
      <c r="B56" s="90" t="s">
        <v>142</v>
      </c>
      <c r="C56" s="91">
        <v>9</v>
      </c>
      <c r="D56" s="92"/>
      <c r="E56" s="93"/>
      <c r="F56" s="94"/>
      <c r="G56" s="112">
        <v>3</v>
      </c>
      <c r="H56" s="95"/>
      <c r="I56" s="96">
        <f t="shared" si="1"/>
        <v>3</v>
      </c>
      <c r="J56" s="93">
        <v>3</v>
      </c>
      <c r="K56" s="93"/>
      <c r="L56" s="93"/>
      <c r="M56" s="98"/>
    </row>
    <row r="57" spans="1:13" ht="25.5" x14ac:dyDescent="0.25">
      <c r="A57" s="89">
        <v>45338</v>
      </c>
      <c r="B57" s="90" t="s">
        <v>144</v>
      </c>
      <c r="C57" s="91">
        <v>9</v>
      </c>
      <c r="D57" s="92"/>
      <c r="E57" s="93"/>
      <c r="F57" s="94"/>
      <c r="G57" s="112">
        <v>9</v>
      </c>
      <c r="H57" s="95"/>
      <c r="I57" s="96">
        <f t="shared" si="1"/>
        <v>9</v>
      </c>
      <c r="J57" s="93">
        <v>9</v>
      </c>
      <c r="K57" s="93"/>
      <c r="L57" s="93"/>
      <c r="M57" s="98"/>
    </row>
    <row r="58" spans="1:13" ht="25.5" x14ac:dyDescent="0.25">
      <c r="A58" s="89">
        <v>45341</v>
      </c>
      <c r="B58" s="108" t="s">
        <v>151</v>
      </c>
      <c r="C58" s="109">
        <v>9</v>
      </c>
      <c r="D58" s="92"/>
      <c r="E58" s="93"/>
      <c r="F58" s="94"/>
      <c r="G58" s="112">
        <v>3</v>
      </c>
      <c r="H58" s="95"/>
      <c r="I58" s="96">
        <f t="shared" si="1"/>
        <v>3</v>
      </c>
      <c r="J58" s="93">
        <v>3</v>
      </c>
      <c r="K58" s="93"/>
      <c r="L58" s="93"/>
      <c r="M58" s="98"/>
    </row>
    <row r="59" spans="1:13" ht="25.5" x14ac:dyDescent="0.25">
      <c r="A59" s="89">
        <v>45357</v>
      </c>
      <c r="B59" s="115" t="s">
        <v>165</v>
      </c>
      <c r="C59" s="109">
        <v>9</v>
      </c>
      <c r="D59" s="92"/>
      <c r="E59" s="93"/>
      <c r="F59" s="94"/>
      <c r="G59" s="112"/>
      <c r="H59" s="95">
        <v>54</v>
      </c>
      <c r="I59" s="96">
        <f t="shared" si="1"/>
        <v>54</v>
      </c>
      <c r="J59" s="93">
        <v>54</v>
      </c>
      <c r="K59" s="93"/>
      <c r="L59" s="93"/>
      <c r="M59" s="98"/>
    </row>
    <row r="60" spans="1:13" ht="25.5" x14ac:dyDescent="0.25">
      <c r="A60" s="89">
        <v>45359</v>
      </c>
      <c r="B60" s="115" t="s">
        <v>170</v>
      </c>
      <c r="C60" s="109">
        <v>9</v>
      </c>
      <c r="D60" s="92"/>
      <c r="E60" s="93"/>
      <c r="F60" s="94"/>
      <c r="G60" s="95">
        <v>3</v>
      </c>
      <c r="H60" s="95"/>
      <c r="I60" s="96">
        <f t="shared" si="1"/>
        <v>3</v>
      </c>
      <c r="J60" s="93">
        <v>3</v>
      </c>
      <c r="K60" s="93"/>
      <c r="L60" s="93"/>
      <c r="M60" s="98"/>
    </row>
    <row r="61" spans="1:13" x14ac:dyDescent="0.25">
      <c r="A61" s="89">
        <v>45366</v>
      </c>
      <c r="B61" s="115" t="s">
        <v>177</v>
      </c>
      <c r="C61" s="109">
        <v>9</v>
      </c>
      <c r="D61" s="92"/>
      <c r="E61" s="93"/>
      <c r="F61" s="94"/>
      <c r="G61" s="95">
        <v>3</v>
      </c>
      <c r="H61" s="95"/>
      <c r="I61" s="96">
        <f t="shared" si="1"/>
        <v>3</v>
      </c>
      <c r="J61" s="93">
        <v>3</v>
      </c>
      <c r="K61" s="93"/>
      <c r="L61" s="93"/>
      <c r="M61" s="98"/>
    </row>
    <row r="62" spans="1:13" ht="25.5" x14ac:dyDescent="0.25">
      <c r="A62" s="89">
        <v>45390</v>
      </c>
      <c r="B62" s="90" t="s">
        <v>202</v>
      </c>
      <c r="C62" s="91">
        <v>9</v>
      </c>
      <c r="D62" s="92"/>
      <c r="E62" s="93"/>
      <c r="F62" s="94"/>
      <c r="G62" s="95">
        <v>3</v>
      </c>
      <c r="H62" s="95"/>
      <c r="I62" s="96">
        <f t="shared" si="1"/>
        <v>3</v>
      </c>
      <c r="J62" s="93">
        <v>3</v>
      </c>
      <c r="K62" s="93"/>
      <c r="L62" s="93"/>
      <c r="M62" s="98"/>
    </row>
    <row r="63" spans="1:13" x14ac:dyDescent="0.25">
      <c r="A63" s="89">
        <v>45391</v>
      </c>
      <c r="B63" s="90" t="s">
        <v>204</v>
      </c>
      <c r="C63" s="91">
        <v>9</v>
      </c>
      <c r="D63" s="92"/>
      <c r="E63" s="93"/>
      <c r="F63" s="94"/>
      <c r="G63" s="95">
        <v>3</v>
      </c>
      <c r="H63" s="95"/>
      <c r="I63" s="96">
        <f t="shared" si="1"/>
        <v>3</v>
      </c>
      <c r="J63" s="93">
        <v>3</v>
      </c>
      <c r="K63" s="93"/>
      <c r="L63" s="93"/>
      <c r="M63" s="98"/>
    </row>
    <row r="64" spans="1:13" ht="25.5" x14ac:dyDescent="0.25">
      <c r="A64" s="89">
        <v>45391</v>
      </c>
      <c r="B64" s="105" t="s">
        <v>206</v>
      </c>
      <c r="C64" s="91">
        <v>9</v>
      </c>
      <c r="D64" s="92"/>
      <c r="E64" s="93"/>
      <c r="F64" s="94"/>
      <c r="G64" s="95"/>
      <c r="H64" s="95">
        <v>3</v>
      </c>
      <c r="I64" s="96">
        <f t="shared" si="1"/>
        <v>3</v>
      </c>
      <c r="J64" s="93">
        <v>3</v>
      </c>
      <c r="K64" s="93"/>
      <c r="L64" s="93"/>
      <c r="M64" s="98"/>
    </row>
    <row r="65" spans="1:13" ht="25.5" x14ac:dyDescent="0.25">
      <c r="A65" s="89">
        <v>45391</v>
      </c>
      <c r="B65" s="90" t="s">
        <v>208</v>
      </c>
      <c r="C65" s="91">
        <v>9</v>
      </c>
      <c r="D65" s="92"/>
      <c r="E65" s="93"/>
      <c r="F65" s="94"/>
      <c r="G65" s="95">
        <v>6</v>
      </c>
      <c r="H65" s="95"/>
      <c r="I65" s="96">
        <f t="shared" si="1"/>
        <v>6</v>
      </c>
      <c r="J65" s="93">
        <v>6</v>
      </c>
      <c r="K65" s="93"/>
      <c r="L65" s="93"/>
      <c r="M65" s="98"/>
    </row>
    <row r="66" spans="1:13" x14ac:dyDescent="0.25">
      <c r="A66" s="89">
        <v>45392</v>
      </c>
      <c r="B66" s="105" t="s">
        <v>210</v>
      </c>
      <c r="C66" s="91">
        <v>9</v>
      </c>
      <c r="D66" s="92"/>
      <c r="E66" s="93"/>
      <c r="F66" s="94"/>
      <c r="G66" s="95">
        <v>3</v>
      </c>
      <c r="H66" s="95"/>
      <c r="I66" s="96">
        <f t="shared" si="1"/>
        <v>3</v>
      </c>
      <c r="J66" s="93">
        <v>3</v>
      </c>
      <c r="K66" s="93"/>
      <c r="L66" s="93"/>
      <c r="M66" s="98"/>
    </row>
    <row r="67" spans="1:13" ht="25.5" x14ac:dyDescent="0.25">
      <c r="A67" s="89">
        <v>45392</v>
      </c>
      <c r="B67" s="90" t="s">
        <v>212</v>
      </c>
      <c r="C67" s="91">
        <v>9</v>
      </c>
      <c r="D67" s="92"/>
      <c r="E67" s="93"/>
      <c r="F67" s="94"/>
      <c r="G67" s="95">
        <v>9</v>
      </c>
      <c r="H67" s="95"/>
      <c r="I67" s="96">
        <f t="shared" si="1"/>
        <v>9</v>
      </c>
      <c r="J67" s="93">
        <v>9</v>
      </c>
      <c r="K67" s="93"/>
      <c r="L67" s="93"/>
      <c r="M67" s="98"/>
    </row>
    <row r="68" spans="1:13" ht="25.5" x14ac:dyDescent="0.25">
      <c r="A68" s="89">
        <v>45395</v>
      </c>
      <c r="B68" s="90" t="s">
        <v>214</v>
      </c>
      <c r="C68" s="91">
        <v>9</v>
      </c>
      <c r="D68" s="92"/>
      <c r="E68" s="93"/>
      <c r="F68" s="94"/>
      <c r="G68" s="95"/>
      <c r="H68" s="95">
        <v>6</v>
      </c>
      <c r="I68" s="96">
        <f t="shared" si="1"/>
        <v>6</v>
      </c>
      <c r="J68" s="93">
        <v>6</v>
      </c>
      <c r="K68" s="93"/>
      <c r="L68" s="93"/>
      <c r="M68" s="98"/>
    </row>
    <row r="69" spans="1:13" x14ac:dyDescent="0.25">
      <c r="A69" s="89">
        <v>45397</v>
      </c>
      <c r="B69" s="90" t="s">
        <v>216</v>
      </c>
      <c r="C69" s="91">
        <v>9</v>
      </c>
      <c r="D69" s="92"/>
      <c r="E69" s="93"/>
      <c r="F69" s="94"/>
      <c r="G69" s="95"/>
      <c r="H69" s="95">
        <v>3</v>
      </c>
      <c r="I69" s="96">
        <f t="shared" ref="I69:I100" si="2">SUM(D69:H69)</f>
        <v>3</v>
      </c>
      <c r="J69" s="93">
        <v>3</v>
      </c>
      <c r="K69" s="93"/>
      <c r="L69" s="93"/>
      <c r="M69" s="98"/>
    </row>
    <row r="70" spans="1:13" x14ac:dyDescent="0.25">
      <c r="A70" s="89">
        <v>45407</v>
      </c>
      <c r="B70" s="90" t="s">
        <v>225</v>
      </c>
      <c r="C70" s="91">
        <v>9</v>
      </c>
      <c r="D70" s="92"/>
      <c r="E70" s="93"/>
      <c r="F70" s="94"/>
      <c r="G70" s="95">
        <v>3</v>
      </c>
      <c r="H70" s="95"/>
      <c r="I70" s="96">
        <f t="shared" si="2"/>
        <v>3</v>
      </c>
      <c r="J70" s="93">
        <v>3</v>
      </c>
      <c r="K70" s="93"/>
      <c r="L70" s="93"/>
      <c r="M70" s="98"/>
    </row>
    <row r="71" spans="1:13" ht="25.5" x14ac:dyDescent="0.25">
      <c r="A71" s="89">
        <v>45408</v>
      </c>
      <c r="B71" s="90" t="s">
        <v>226</v>
      </c>
      <c r="C71" s="91">
        <v>9</v>
      </c>
      <c r="D71" s="92"/>
      <c r="E71" s="93"/>
      <c r="F71" s="94"/>
      <c r="G71" s="95">
        <v>3</v>
      </c>
      <c r="H71" s="95"/>
      <c r="I71" s="96">
        <f t="shared" si="2"/>
        <v>3</v>
      </c>
      <c r="J71" s="93">
        <v>3</v>
      </c>
      <c r="K71" s="93"/>
      <c r="L71" s="93"/>
      <c r="M71" s="98"/>
    </row>
    <row r="72" spans="1:13" ht="25.5" x14ac:dyDescent="0.25">
      <c r="A72" s="89">
        <v>45408</v>
      </c>
      <c r="B72" s="90" t="s">
        <v>227</v>
      </c>
      <c r="C72" s="91">
        <v>9</v>
      </c>
      <c r="D72" s="92"/>
      <c r="E72" s="93"/>
      <c r="F72" s="94"/>
      <c r="G72" s="95">
        <v>3</v>
      </c>
      <c r="H72" s="95"/>
      <c r="I72" s="96">
        <f t="shared" si="2"/>
        <v>3</v>
      </c>
      <c r="J72" s="97">
        <v>3</v>
      </c>
      <c r="K72" s="97"/>
      <c r="L72" s="93"/>
      <c r="M72" s="98"/>
    </row>
    <row r="73" spans="1:13" x14ac:dyDescent="0.25">
      <c r="A73" s="89">
        <v>45336</v>
      </c>
      <c r="B73" s="90" t="s">
        <v>137</v>
      </c>
      <c r="C73" s="91">
        <v>10</v>
      </c>
      <c r="D73" s="92"/>
      <c r="E73" s="93"/>
      <c r="F73" s="94"/>
      <c r="G73" s="112">
        <v>12</v>
      </c>
      <c r="H73" s="95"/>
      <c r="I73" s="96">
        <f t="shared" si="2"/>
        <v>12</v>
      </c>
      <c r="J73" s="97">
        <v>12</v>
      </c>
      <c r="K73" s="97"/>
      <c r="L73" s="93"/>
      <c r="M73" s="98"/>
    </row>
    <row r="74" spans="1:13" x14ac:dyDescent="0.25">
      <c r="A74" s="89">
        <v>45337</v>
      </c>
      <c r="B74" s="90" t="s">
        <v>140</v>
      </c>
      <c r="C74" s="91">
        <v>10</v>
      </c>
      <c r="D74" s="92"/>
      <c r="E74" s="93"/>
      <c r="F74" s="94"/>
      <c r="G74" s="112">
        <v>12</v>
      </c>
      <c r="H74" s="95"/>
      <c r="I74" s="96">
        <f t="shared" si="2"/>
        <v>12</v>
      </c>
      <c r="J74" s="97">
        <v>12</v>
      </c>
      <c r="K74" s="97"/>
      <c r="L74" s="93"/>
      <c r="M74" s="98"/>
    </row>
    <row r="75" spans="1:13" ht="25.5" x14ac:dyDescent="0.25">
      <c r="A75" s="89">
        <v>45359</v>
      </c>
      <c r="B75" s="90" t="s">
        <v>172</v>
      </c>
      <c r="C75" s="91">
        <v>10</v>
      </c>
      <c r="D75" s="92"/>
      <c r="E75" s="93"/>
      <c r="F75" s="94"/>
      <c r="G75" s="95">
        <v>12</v>
      </c>
      <c r="H75" s="95"/>
      <c r="I75" s="96">
        <f t="shared" si="2"/>
        <v>12</v>
      </c>
      <c r="J75" s="97">
        <v>12</v>
      </c>
      <c r="K75" s="97"/>
      <c r="L75" s="93"/>
      <c r="M75" s="98"/>
    </row>
    <row r="76" spans="1:13" x14ac:dyDescent="0.25">
      <c r="A76" s="89">
        <v>45362</v>
      </c>
      <c r="B76" s="90" t="s">
        <v>174</v>
      </c>
      <c r="C76" s="91">
        <v>10</v>
      </c>
      <c r="D76" s="92"/>
      <c r="E76" s="93"/>
      <c r="F76" s="94"/>
      <c r="G76" s="95">
        <v>12</v>
      </c>
      <c r="H76" s="95"/>
      <c r="I76" s="96">
        <f t="shared" si="2"/>
        <v>12</v>
      </c>
      <c r="J76" s="97">
        <v>12</v>
      </c>
      <c r="K76" s="97"/>
      <c r="L76" s="93"/>
      <c r="M76" s="98"/>
    </row>
    <row r="77" spans="1:13" x14ac:dyDescent="0.25">
      <c r="A77" s="89">
        <v>45366</v>
      </c>
      <c r="B77" s="90" t="s">
        <v>175</v>
      </c>
      <c r="C77" s="91">
        <v>10</v>
      </c>
      <c r="D77" s="92"/>
      <c r="E77" s="93"/>
      <c r="F77" s="94"/>
      <c r="G77" s="95">
        <v>12</v>
      </c>
      <c r="H77" s="95"/>
      <c r="I77" s="96">
        <f t="shared" si="2"/>
        <v>12</v>
      </c>
      <c r="J77" s="97">
        <v>12</v>
      </c>
      <c r="K77" s="97"/>
      <c r="L77" s="93"/>
      <c r="M77" s="98"/>
    </row>
    <row r="78" spans="1:13" ht="25.5" x14ac:dyDescent="0.25">
      <c r="A78" s="89">
        <v>45397</v>
      </c>
      <c r="B78" s="90" t="s">
        <v>218</v>
      </c>
      <c r="C78" s="91">
        <v>10</v>
      </c>
      <c r="D78" s="92"/>
      <c r="E78" s="93"/>
      <c r="F78" s="94"/>
      <c r="G78" s="95">
        <v>24</v>
      </c>
      <c r="H78" s="95"/>
      <c r="I78" s="96">
        <f t="shared" si="2"/>
        <v>24</v>
      </c>
      <c r="J78" s="97">
        <v>24</v>
      </c>
      <c r="K78" s="97"/>
      <c r="L78" s="93"/>
      <c r="M78" s="98"/>
    </row>
    <row r="79" spans="1:13" ht="25.5" x14ac:dyDescent="0.25">
      <c r="A79" s="89">
        <v>45404</v>
      </c>
      <c r="B79" s="90" t="s">
        <v>219</v>
      </c>
      <c r="C79" s="91">
        <v>10</v>
      </c>
      <c r="D79" s="92"/>
      <c r="E79" s="93"/>
      <c r="F79" s="94"/>
      <c r="G79" s="95">
        <v>16</v>
      </c>
      <c r="H79" s="95"/>
      <c r="I79" s="96">
        <f t="shared" si="2"/>
        <v>16</v>
      </c>
      <c r="J79" s="97">
        <v>16</v>
      </c>
      <c r="K79" s="97"/>
      <c r="L79" s="93"/>
      <c r="M79" s="98"/>
    </row>
    <row r="80" spans="1:13" x14ac:dyDescent="0.25">
      <c r="A80" s="89">
        <v>45404</v>
      </c>
      <c r="B80" s="90" t="s">
        <v>220</v>
      </c>
      <c r="C80" s="91">
        <v>10</v>
      </c>
      <c r="D80" s="92"/>
      <c r="E80" s="93"/>
      <c r="F80" s="94"/>
      <c r="G80" s="95">
        <v>12</v>
      </c>
      <c r="H80" s="95"/>
      <c r="I80" s="96">
        <f t="shared" si="2"/>
        <v>12</v>
      </c>
      <c r="J80" s="97">
        <v>12</v>
      </c>
      <c r="K80" s="97"/>
      <c r="L80" s="93"/>
      <c r="M80" s="98"/>
    </row>
    <row r="81" spans="1:13" x14ac:dyDescent="0.25">
      <c r="A81" s="89">
        <v>45405</v>
      </c>
      <c r="B81" s="90" t="s">
        <v>221</v>
      </c>
      <c r="C81" s="91">
        <v>10</v>
      </c>
      <c r="D81" s="92"/>
      <c r="E81" s="93"/>
      <c r="F81" s="94"/>
      <c r="G81" s="95">
        <v>12</v>
      </c>
      <c r="H81" s="95"/>
      <c r="I81" s="96">
        <f t="shared" si="2"/>
        <v>12</v>
      </c>
      <c r="J81" s="97">
        <v>12</v>
      </c>
      <c r="K81" s="97"/>
      <c r="L81" s="93"/>
      <c r="M81" s="98"/>
    </row>
    <row r="82" spans="1:13" x14ac:dyDescent="0.25">
      <c r="A82" s="89">
        <v>45405</v>
      </c>
      <c r="B82" s="90" t="s">
        <v>222</v>
      </c>
      <c r="C82" s="91">
        <v>10</v>
      </c>
      <c r="D82" s="92"/>
      <c r="E82" s="93"/>
      <c r="F82" s="94"/>
      <c r="G82" s="95">
        <v>12</v>
      </c>
      <c r="H82" s="95"/>
      <c r="I82" s="96">
        <f t="shared" si="2"/>
        <v>12</v>
      </c>
      <c r="J82" s="97">
        <v>12</v>
      </c>
      <c r="K82" s="97"/>
      <c r="L82" s="93"/>
      <c r="M82" s="98"/>
    </row>
    <row r="83" spans="1:13" x14ac:dyDescent="0.25">
      <c r="A83" s="89">
        <v>45405</v>
      </c>
      <c r="B83" s="90" t="s">
        <v>223</v>
      </c>
      <c r="C83" s="91">
        <v>10</v>
      </c>
      <c r="D83" s="92"/>
      <c r="E83" s="93"/>
      <c r="F83" s="94"/>
      <c r="G83" s="95">
        <v>12</v>
      </c>
      <c r="H83" s="95"/>
      <c r="I83" s="96">
        <f t="shared" si="2"/>
        <v>12</v>
      </c>
      <c r="J83" s="97">
        <v>12</v>
      </c>
      <c r="K83" s="97"/>
      <c r="L83" s="93"/>
      <c r="M83" s="98"/>
    </row>
    <row r="84" spans="1:13" ht="25.5" x14ac:dyDescent="0.25">
      <c r="A84" s="89">
        <v>45406</v>
      </c>
      <c r="B84" s="90" t="s">
        <v>224</v>
      </c>
      <c r="C84" s="91">
        <v>10</v>
      </c>
      <c r="D84" s="92"/>
      <c r="E84" s="93"/>
      <c r="F84" s="94"/>
      <c r="G84" s="95">
        <v>32</v>
      </c>
      <c r="H84" s="95"/>
      <c r="I84" s="96">
        <f t="shared" si="2"/>
        <v>32</v>
      </c>
      <c r="J84" s="97">
        <v>32</v>
      </c>
      <c r="K84" s="97"/>
      <c r="L84" s="93"/>
      <c r="M84" s="98"/>
    </row>
    <row r="85" spans="1:13" x14ac:dyDescent="0.25">
      <c r="A85" s="89">
        <v>45409</v>
      </c>
      <c r="B85" s="90" t="s">
        <v>228</v>
      </c>
      <c r="C85" s="91">
        <v>10</v>
      </c>
      <c r="D85" s="92"/>
      <c r="E85" s="93"/>
      <c r="F85" s="94"/>
      <c r="G85" s="95">
        <v>12</v>
      </c>
      <c r="H85" s="95"/>
      <c r="I85" s="96">
        <f t="shared" si="2"/>
        <v>12</v>
      </c>
      <c r="J85" s="97">
        <v>12</v>
      </c>
      <c r="K85" s="97"/>
      <c r="L85" s="93"/>
      <c r="M85" s="98"/>
    </row>
    <row r="86" spans="1:13" x14ac:dyDescent="0.25">
      <c r="A86" s="89">
        <v>45410</v>
      </c>
      <c r="B86" s="90" t="s">
        <v>229</v>
      </c>
      <c r="C86" s="91">
        <v>10</v>
      </c>
      <c r="D86" s="92"/>
      <c r="E86" s="93"/>
      <c r="F86" s="94"/>
      <c r="G86" s="95">
        <v>12</v>
      </c>
      <c r="H86" s="95"/>
      <c r="I86" s="96">
        <f t="shared" si="2"/>
        <v>12</v>
      </c>
      <c r="J86" s="97">
        <v>12</v>
      </c>
      <c r="K86" s="97"/>
      <c r="L86" s="93"/>
      <c r="M86" s="98"/>
    </row>
    <row r="87" spans="1:13" x14ac:dyDescent="0.25">
      <c r="A87" s="89">
        <v>45410</v>
      </c>
      <c r="B87" s="90" t="s">
        <v>230</v>
      </c>
      <c r="C87" s="91">
        <v>10</v>
      </c>
      <c r="D87" s="92"/>
      <c r="E87" s="93"/>
      <c r="F87" s="94"/>
      <c r="G87" s="95">
        <v>12</v>
      </c>
      <c r="H87" s="95"/>
      <c r="I87" s="96">
        <f t="shared" si="2"/>
        <v>12</v>
      </c>
      <c r="J87" s="93">
        <v>12</v>
      </c>
      <c r="K87" s="93"/>
      <c r="L87" s="93"/>
      <c r="M87" s="98"/>
    </row>
    <row r="88" spans="1:13" ht="25.5" x14ac:dyDescent="0.25">
      <c r="A88" s="89">
        <v>45411</v>
      </c>
      <c r="B88" s="90" t="s">
        <v>232</v>
      </c>
      <c r="C88" s="91">
        <v>10</v>
      </c>
      <c r="D88" s="92"/>
      <c r="E88" s="93"/>
      <c r="F88" s="94"/>
      <c r="G88" s="95">
        <v>28</v>
      </c>
      <c r="H88" s="95"/>
      <c r="I88" s="96">
        <f t="shared" si="2"/>
        <v>28</v>
      </c>
      <c r="J88" s="93">
        <v>28</v>
      </c>
      <c r="K88" s="93"/>
      <c r="L88" s="93"/>
      <c r="M88" s="98"/>
    </row>
    <row r="89" spans="1:13" ht="25.5" x14ac:dyDescent="0.25">
      <c r="A89" s="89">
        <v>45412</v>
      </c>
      <c r="B89" s="90" t="s">
        <v>233</v>
      </c>
      <c r="C89" s="91">
        <v>10</v>
      </c>
      <c r="D89" s="92"/>
      <c r="E89" s="93"/>
      <c r="F89" s="94"/>
      <c r="G89" s="95">
        <v>24</v>
      </c>
      <c r="H89" s="95"/>
      <c r="I89" s="96">
        <f t="shared" si="2"/>
        <v>24</v>
      </c>
      <c r="J89" s="93">
        <v>24</v>
      </c>
      <c r="K89" s="93"/>
      <c r="L89" s="93"/>
      <c r="M89" s="98"/>
    </row>
    <row r="90" spans="1:13" x14ac:dyDescent="0.25">
      <c r="A90" s="89">
        <v>45412</v>
      </c>
      <c r="B90" s="90" t="s">
        <v>234</v>
      </c>
      <c r="C90" s="91">
        <v>10</v>
      </c>
      <c r="D90" s="111"/>
      <c r="E90" s="93"/>
      <c r="F90" s="94"/>
      <c r="G90" s="95">
        <v>12</v>
      </c>
      <c r="H90" s="95"/>
      <c r="I90" s="96">
        <f t="shared" si="2"/>
        <v>12</v>
      </c>
      <c r="J90" s="93">
        <v>12</v>
      </c>
      <c r="K90" s="93"/>
      <c r="L90" s="93"/>
      <c r="M90" s="98"/>
    </row>
    <row r="91" spans="1:13" ht="25.5" x14ac:dyDescent="0.25">
      <c r="A91" s="89">
        <v>45413</v>
      </c>
      <c r="B91" s="90" t="s">
        <v>235</v>
      </c>
      <c r="C91" s="91">
        <v>10</v>
      </c>
      <c r="D91" s="92"/>
      <c r="E91" s="93"/>
      <c r="F91" s="94"/>
      <c r="G91" s="95">
        <v>24</v>
      </c>
      <c r="H91" s="95"/>
      <c r="I91" s="96">
        <f t="shared" si="2"/>
        <v>24</v>
      </c>
      <c r="J91" s="93">
        <v>24</v>
      </c>
      <c r="K91" s="93"/>
      <c r="L91" s="93"/>
      <c r="M91" s="98"/>
    </row>
    <row r="92" spans="1:13" x14ac:dyDescent="0.25">
      <c r="A92" s="89">
        <v>45414</v>
      </c>
      <c r="B92" s="90" t="s">
        <v>238</v>
      </c>
      <c r="C92" s="91">
        <v>10</v>
      </c>
      <c r="D92" s="92"/>
      <c r="E92" s="93"/>
      <c r="F92" s="94"/>
      <c r="G92" s="95">
        <v>12</v>
      </c>
      <c r="H92" s="95"/>
      <c r="I92" s="96">
        <f t="shared" si="2"/>
        <v>12</v>
      </c>
      <c r="J92" s="93">
        <v>12</v>
      </c>
      <c r="K92" s="93"/>
      <c r="L92" s="93"/>
      <c r="M92" s="98"/>
    </row>
    <row r="93" spans="1:13" x14ac:dyDescent="0.25">
      <c r="A93" s="89">
        <v>45414</v>
      </c>
      <c r="B93" s="90" t="s">
        <v>239</v>
      </c>
      <c r="C93" s="91">
        <v>10</v>
      </c>
      <c r="D93" s="92"/>
      <c r="E93" s="93"/>
      <c r="F93" s="94"/>
      <c r="G93" s="95">
        <v>12</v>
      </c>
      <c r="H93" s="95"/>
      <c r="I93" s="96">
        <f t="shared" si="2"/>
        <v>12</v>
      </c>
      <c r="J93" s="93">
        <v>12</v>
      </c>
      <c r="K93" s="93"/>
      <c r="L93" s="93"/>
      <c r="M93" s="98"/>
    </row>
    <row r="94" spans="1:13" x14ac:dyDescent="0.25">
      <c r="A94" s="89">
        <v>45414</v>
      </c>
      <c r="B94" s="90" t="s">
        <v>240</v>
      </c>
      <c r="C94" s="91">
        <v>10</v>
      </c>
      <c r="D94" s="92"/>
      <c r="E94" s="93"/>
      <c r="F94" s="94"/>
      <c r="G94" s="95">
        <v>12</v>
      </c>
      <c r="H94" s="95"/>
      <c r="I94" s="96">
        <f t="shared" si="2"/>
        <v>12</v>
      </c>
      <c r="J94" s="93">
        <v>12</v>
      </c>
      <c r="K94" s="93"/>
      <c r="L94" s="93"/>
      <c r="M94" s="98"/>
    </row>
    <row r="95" spans="1:13" ht="25.5" x14ac:dyDescent="0.25">
      <c r="A95" s="89">
        <v>45415</v>
      </c>
      <c r="B95" s="90" t="s">
        <v>180</v>
      </c>
      <c r="C95" s="91">
        <v>10</v>
      </c>
      <c r="D95" s="145"/>
      <c r="E95" s="93"/>
      <c r="F95" s="94"/>
      <c r="G95" s="95"/>
      <c r="H95" s="95">
        <v>24</v>
      </c>
      <c r="I95" s="96">
        <f t="shared" si="2"/>
        <v>24</v>
      </c>
      <c r="J95" s="93">
        <v>24</v>
      </c>
      <c r="K95" s="93"/>
      <c r="L95" s="93"/>
      <c r="M95" s="98"/>
    </row>
    <row r="96" spans="1:13" ht="25.5" x14ac:dyDescent="0.25">
      <c r="A96" s="89">
        <v>45413</v>
      </c>
      <c r="B96" s="90" t="s">
        <v>237</v>
      </c>
      <c r="C96" s="91">
        <v>12</v>
      </c>
      <c r="D96" s="92"/>
      <c r="E96" s="93"/>
      <c r="F96" s="94"/>
      <c r="G96" s="95">
        <v>9</v>
      </c>
      <c r="H96" s="95"/>
      <c r="I96" s="96">
        <f t="shared" si="2"/>
        <v>9</v>
      </c>
      <c r="J96" s="93">
        <v>9</v>
      </c>
      <c r="K96" s="93"/>
      <c r="L96" s="93"/>
      <c r="M96" s="98"/>
    </row>
    <row r="97" spans="1:13" ht="25.5" x14ac:dyDescent="0.25">
      <c r="A97" s="89">
        <v>45419</v>
      </c>
      <c r="B97" s="90" t="s">
        <v>245</v>
      </c>
      <c r="C97" s="91">
        <v>12</v>
      </c>
      <c r="D97" s="92"/>
      <c r="E97" s="93"/>
      <c r="F97" s="94"/>
      <c r="G97" s="95">
        <v>9</v>
      </c>
      <c r="H97" s="95"/>
      <c r="I97" s="96">
        <f t="shared" si="2"/>
        <v>9</v>
      </c>
      <c r="J97" s="93">
        <v>9</v>
      </c>
      <c r="K97" s="93"/>
      <c r="L97" s="93"/>
      <c r="M97" s="98"/>
    </row>
    <row r="98" spans="1:13" ht="25.5" x14ac:dyDescent="0.25">
      <c r="A98" s="122">
        <v>45444</v>
      </c>
      <c r="B98" s="123" t="s">
        <v>248</v>
      </c>
      <c r="C98" s="91">
        <v>12</v>
      </c>
      <c r="D98" s="92"/>
      <c r="E98" s="93"/>
      <c r="F98" s="94"/>
      <c r="G98" s="95">
        <v>18</v>
      </c>
      <c r="H98" s="95"/>
      <c r="I98" s="96">
        <f t="shared" si="2"/>
        <v>18</v>
      </c>
      <c r="J98" s="93">
        <v>18</v>
      </c>
      <c r="K98" s="93"/>
      <c r="L98" s="93"/>
      <c r="M98" s="98"/>
    </row>
    <row r="99" spans="1:13" ht="25.5" x14ac:dyDescent="0.25">
      <c r="A99" s="89">
        <v>45445</v>
      </c>
      <c r="B99" s="90" t="s">
        <v>249</v>
      </c>
      <c r="C99" s="91">
        <v>12</v>
      </c>
      <c r="D99" s="92"/>
      <c r="E99" s="93"/>
      <c r="F99" s="94"/>
      <c r="G99" s="95">
        <v>18</v>
      </c>
      <c r="H99" s="95"/>
      <c r="I99" s="96">
        <f t="shared" si="2"/>
        <v>18</v>
      </c>
      <c r="J99" s="93">
        <f>(I99)</f>
        <v>18</v>
      </c>
      <c r="K99" s="93"/>
      <c r="L99" s="93"/>
      <c r="M99" s="98"/>
    </row>
    <row r="100" spans="1:13" x14ac:dyDescent="0.25">
      <c r="A100" s="89">
        <v>45445</v>
      </c>
      <c r="B100" s="90" t="s">
        <v>250</v>
      </c>
      <c r="C100" s="91">
        <v>12</v>
      </c>
      <c r="D100" s="92"/>
      <c r="E100" s="93"/>
      <c r="F100" s="94"/>
      <c r="G100" s="95">
        <v>9</v>
      </c>
      <c r="H100" s="95"/>
      <c r="I100" s="96">
        <f t="shared" si="2"/>
        <v>9</v>
      </c>
      <c r="J100" s="93">
        <f>(I100)</f>
        <v>9</v>
      </c>
      <c r="K100" s="93"/>
      <c r="L100" s="93"/>
      <c r="M100" s="98"/>
    </row>
    <row r="101" spans="1:13" x14ac:dyDescent="0.25">
      <c r="A101" s="89">
        <v>45450</v>
      </c>
      <c r="B101" s="90" t="s">
        <v>251</v>
      </c>
      <c r="C101" s="91">
        <v>12</v>
      </c>
      <c r="D101" s="92"/>
      <c r="E101" s="93"/>
      <c r="F101" s="94"/>
      <c r="G101" s="95">
        <v>21.5</v>
      </c>
      <c r="H101" s="95"/>
      <c r="I101" s="96">
        <f t="shared" ref="I101:I132" si="3">SUM(D101:H101)</f>
        <v>21.5</v>
      </c>
      <c r="J101" s="93">
        <f>(I101)</f>
        <v>21.5</v>
      </c>
      <c r="K101" s="93"/>
      <c r="L101" s="93"/>
      <c r="M101" s="98"/>
    </row>
    <row r="102" spans="1:13" x14ac:dyDescent="0.25">
      <c r="A102" s="89">
        <v>45457</v>
      </c>
      <c r="B102" s="90" t="s">
        <v>253</v>
      </c>
      <c r="C102" s="91">
        <v>12</v>
      </c>
      <c r="D102" s="92"/>
      <c r="E102" s="93"/>
      <c r="F102" s="94"/>
      <c r="G102" s="95">
        <v>9</v>
      </c>
      <c r="H102" s="95"/>
      <c r="I102" s="96">
        <f t="shared" si="3"/>
        <v>9</v>
      </c>
      <c r="J102" s="93">
        <f>(I102)</f>
        <v>9</v>
      </c>
      <c r="K102" s="93"/>
      <c r="L102" s="93"/>
      <c r="M102" s="98"/>
    </row>
    <row r="103" spans="1:13" x14ac:dyDescent="0.25">
      <c r="A103" s="89">
        <v>45413</v>
      </c>
      <c r="B103" s="90" t="s">
        <v>236</v>
      </c>
      <c r="C103" s="91">
        <v>13</v>
      </c>
      <c r="D103" s="92"/>
      <c r="E103" s="93"/>
      <c r="F103" s="94"/>
      <c r="G103" s="95">
        <v>8</v>
      </c>
      <c r="H103" s="95"/>
      <c r="I103" s="96">
        <f t="shared" si="3"/>
        <v>8</v>
      </c>
      <c r="J103" s="93">
        <v>8</v>
      </c>
      <c r="K103" s="93"/>
      <c r="L103" s="93"/>
      <c r="M103" s="98"/>
    </row>
    <row r="104" spans="1:13" ht="25.5" x14ac:dyDescent="0.25">
      <c r="A104" s="89">
        <v>45414</v>
      </c>
      <c r="B104" s="90" t="s">
        <v>242</v>
      </c>
      <c r="C104" s="91">
        <v>13</v>
      </c>
      <c r="D104" s="92"/>
      <c r="E104" s="93"/>
      <c r="F104" s="94"/>
      <c r="G104" s="95">
        <v>8</v>
      </c>
      <c r="H104" s="95"/>
      <c r="I104" s="96">
        <f t="shared" si="3"/>
        <v>8</v>
      </c>
      <c r="J104" s="93">
        <v>8</v>
      </c>
      <c r="K104" s="93"/>
      <c r="L104" s="93"/>
      <c r="M104" s="98"/>
    </row>
    <row r="105" spans="1:13" x14ac:dyDescent="0.25">
      <c r="A105" s="89">
        <v>45417</v>
      </c>
      <c r="B105" s="90" t="s">
        <v>244</v>
      </c>
      <c r="C105" s="91">
        <v>13</v>
      </c>
      <c r="D105" s="92"/>
      <c r="E105" s="93"/>
      <c r="F105" s="94"/>
      <c r="G105" s="95">
        <v>8</v>
      </c>
      <c r="H105" s="95"/>
      <c r="I105" s="96">
        <f t="shared" si="3"/>
        <v>8</v>
      </c>
      <c r="J105" s="93">
        <v>8</v>
      </c>
      <c r="K105" s="93"/>
      <c r="L105" s="93"/>
      <c r="M105" s="98"/>
    </row>
    <row r="106" spans="1:13" ht="25.5" x14ac:dyDescent="0.25">
      <c r="A106" s="89">
        <v>45455</v>
      </c>
      <c r="B106" s="90" t="s">
        <v>252</v>
      </c>
      <c r="C106" s="91">
        <v>13</v>
      </c>
      <c r="D106" s="92"/>
      <c r="E106" s="93"/>
      <c r="F106" s="94"/>
      <c r="G106" s="95">
        <v>8</v>
      </c>
      <c r="H106" s="95"/>
      <c r="I106" s="96">
        <f t="shared" si="3"/>
        <v>8</v>
      </c>
      <c r="J106" s="93">
        <f>(I106)</f>
        <v>8</v>
      </c>
      <c r="K106" s="93"/>
      <c r="L106" s="93"/>
      <c r="M106" s="98"/>
    </row>
    <row r="107" spans="1:13" x14ac:dyDescent="0.25">
      <c r="A107" s="89">
        <v>45459</v>
      </c>
      <c r="B107" s="90" t="s">
        <v>254</v>
      </c>
      <c r="C107" s="91">
        <v>13</v>
      </c>
      <c r="D107" s="92"/>
      <c r="E107" s="93"/>
      <c r="F107" s="94"/>
      <c r="G107" s="95">
        <v>8</v>
      </c>
      <c r="H107" s="95"/>
      <c r="I107" s="96">
        <f t="shared" si="3"/>
        <v>8</v>
      </c>
      <c r="J107" s="93">
        <f>(I107)</f>
        <v>8</v>
      </c>
      <c r="K107" s="93"/>
      <c r="L107" s="93"/>
      <c r="M107" s="98"/>
    </row>
    <row r="108" spans="1:13" x14ac:dyDescent="0.25">
      <c r="A108" s="89">
        <v>45459</v>
      </c>
      <c r="B108" s="90" t="s">
        <v>255</v>
      </c>
      <c r="C108" s="91">
        <v>13</v>
      </c>
      <c r="D108" s="92"/>
      <c r="E108" s="93"/>
      <c r="F108" s="94"/>
      <c r="G108" s="95">
        <v>8</v>
      </c>
      <c r="H108" s="95"/>
      <c r="I108" s="96">
        <f t="shared" si="3"/>
        <v>8</v>
      </c>
      <c r="J108" s="93">
        <f>(I108)</f>
        <v>8</v>
      </c>
      <c r="K108" s="93"/>
      <c r="L108" s="93"/>
      <c r="M108" s="98"/>
    </row>
    <row r="109" spans="1:13" x14ac:dyDescent="0.25">
      <c r="A109" s="89">
        <v>45459</v>
      </c>
      <c r="B109" s="90" t="s">
        <v>256</v>
      </c>
      <c r="C109" s="91">
        <v>13</v>
      </c>
      <c r="D109" s="92"/>
      <c r="E109" s="93"/>
      <c r="F109" s="94"/>
      <c r="G109" s="95">
        <v>8</v>
      </c>
      <c r="H109" s="95"/>
      <c r="I109" s="96">
        <f t="shared" si="3"/>
        <v>8</v>
      </c>
      <c r="J109" s="93">
        <f>(I109)</f>
        <v>8</v>
      </c>
      <c r="K109" s="93"/>
      <c r="L109" s="93"/>
      <c r="M109" s="98"/>
    </row>
    <row r="110" spans="1:13" x14ac:dyDescent="0.25">
      <c r="A110" s="89">
        <v>45461</v>
      </c>
      <c r="B110" s="90" t="s">
        <v>257</v>
      </c>
      <c r="C110" s="91">
        <v>13</v>
      </c>
      <c r="D110" s="92"/>
      <c r="E110" s="93"/>
      <c r="F110" s="94"/>
      <c r="G110" s="95">
        <v>8</v>
      </c>
      <c r="H110" s="95"/>
      <c r="I110" s="96">
        <f t="shared" si="3"/>
        <v>8</v>
      </c>
      <c r="J110" s="93">
        <f>(I110)</f>
        <v>8</v>
      </c>
      <c r="K110" s="93"/>
      <c r="L110" s="93"/>
      <c r="M110" s="98"/>
    </row>
    <row r="111" spans="1:13" ht="25.5" x14ac:dyDescent="0.25">
      <c r="A111" s="89">
        <v>45414</v>
      </c>
      <c r="B111" s="90" t="s">
        <v>241</v>
      </c>
      <c r="C111" s="91">
        <v>14</v>
      </c>
      <c r="D111" s="92"/>
      <c r="E111" s="93"/>
      <c r="F111" s="94"/>
      <c r="G111" s="95"/>
      <c r="H111" s="95">
        <v>30.5</v>
      </c>
      <c r="I111" s="96">
        <f t="shared" si="3"/>
        <v>30.5</v>
      </c>
      <c r="J111" s="93">
        <v>30.5</v>
      </c>
      <c r="K111" s="93"/>
      <c r="L111" s="93"/>
      <c r="M111" s="98"/>
    </row>
    <row r="112" spans="1:13" x14ac:dyDescent="0.25">
      <c r="A112" s="89">
        <v>45414</v>
      </c>
      <c r="B112" s="90" t="s">
        <v>243</v>
      </c>
      <c r="C112" s="91">
        <v>14</v>
      </c>
      <c r="D112" s="92"/>
      <c r="E112" s="93"/>
      <c r="F112" s="94"/>
      <c r="G112" s="95">
        <v>13</v>
      </c>
      <c r="H112" s="95"/>
      <c r="I112" s="96">
        <f t="shared" si="3"/>
        <v>13</v>
      </c>
      <c r="J112" s="93">
        <v>13</v>
      </c>
      <c r="K112" s="93"/>
      <c r="L112" s="93"/>
      <c r="M112" s="98"/>
    </row>
    <row r="113" spans="1:13" ht="25.5" x14ac:dyDescent="0.25">
      <c r="A113" s="89">
        <v>45512</v>
      </c>
      <c r="B113" s="90" t="s">
        <v>261</v>
      </c>
      <c r="C113" s="91">
        <v>17</v>
      </c>
      <c r="D113" s="92"/>
      <c r="E113" s="93"/>
      <c r="F113" s="94"/>
      <c r="G113" s="95">
        <v>3.5</v>
      </c>
      <c r="H113" s="95"/>
      <c r="I113" s="96">
        <f t="shared" si="3"/>
        <v>3.5</v>
      </c>
      <c r="J113" s="93">
        <f t="shared" ref="J113:J144" si="4">(I113)</f>
        <v>3.5</v>
      </c>
      <c r="K113" s="93"/>
      <c r="L113" s="93"/>
      <c r="M113" s="98"/>
    </row>
    <row r="114" spans="1:13" ht="25.5" x14ac:dyDescent="0.25">
      <c r="A114" s="89">
        <v>45516</v>
      </c>
      <c r="B114" s="90" t="s">
        <v>262</v>
      </c>
      <c r="C114" s="91">
        <v>17</v>
      </c>
      <c r="D114" s="92"/>
      <c r="E114" s="93"/>
      <c r="F114" s="94"/>
      <c r="G114" s="95">
        <v>3.5</v>
      </c>
      <c r="H114" s="95"/>
      <c r="I114" s="96">
        <f t="shared" si="3"/>
        <v>3.5</v>
      </c>
      <c r="J114" s="93">
        <f t="shared" si="4"/>
        <v>3.5</v>
      </c>
      <c r="K114" s="93"/>
      <c r="L114" s="93"/>
      <c r="M114" s="98"/>
    </row>
    <row r="115" spans="1:13" ht="25.5" x14ac:dyDescent="0.25">
      <c r="A115" s="89">
        <v>45521</v>
      </c>
      <c r="B115" s="90" t="s">
        <v>263</v>
      </c>
      <c r="C115" s="91">
        <v>17</v>
      </c>
      <c r="D115" s="92"/>
      <c r="E115" s="93"/>
      <c r="F115" s="94"/>
      <c r="G115" s="95">
        <v>7</v>
      </c>
      <c r="H115" s="95"/>
      <c r="I115" s="96">
        <f t="shared" si="3"/>
        <v>7</v>
      </c>
      <c r="J115" s="93">
        <f t="shared" si="4"/>
        <v>7</v>
      </c>
      <c r="K115" s="93"/>
      <c r="L115" s="93"/>
      <c r="M115" s="98"/>
    </row>
    <row r="116" spans="1:13" ht="25.5" x14ac:dyDescent="0.25">
      <c r="A116" s="89">
        <v>45521</v>
      </c>
      <c r="B116" s="90" t="s">
        <v>264</v>
      </c>
      <c r="C116" s="91">
        <v>17</v>
      </c>
      <c r="D116" s="92"/>
      <c r="E116" s="93"/>
      <c r="F116" s="94"/>
      <c r="G116" s="95">
        <v>3.5</v>
      </c>
      <c r="H116" s="95"/>
      <c r="I116" s="96">
        <f t="shared" si="3"/>
        <v>3.5</v>
      </c>
      <c r="J116" s="93">
        <f t="shared" si="4"/>
        <v>3.5</v>
      </c>
      <c r="K116" s="93"/>
      <c r="L116" s="93"/>
      <c r="M116" s="98"/>
    </row>
    <row r="117" spans="1:13" ht="25.5" x14ac:dyDescent="0.25">
      <c r="A117" s="89">
        <v>45522</v>
      </c>
      <c r="B117" s="90" t="s">
        <v>265</v>
      </c>
      <c r="C117" s="91">
        <v>17</v>
      </c>
      <c r="D117" s="92"/>
      <c r="E117" s="93"/>
      <c r="F117" s="94"/>
      <c r="G117" s="95">
        <v>9.5</v>
      </c>
      <c r="H117" s="95"/>
      <c r="I117" s="96">
        <f t="shared" si="3"/>
        <v>9.5</v>
      </c>
      <c r="J117" s="93">
        <f t="shared" si="4"/>
        <v>9.5</v>
      </c>
      <c r="K117" s="93"/>
      <c r="L117" s="93"/>
      <c r="M117" s="98"/>
    </row>
    <row r="118" spans="1:13" x14ac:dyDescent="0.25">
      <c r="A118" s="89">
        <v>45522</v>
      </c>
      <c r="B118" s="90" t="s">
        <v>266</v>
      </c>
      <c r="C118" s="91">
        <v>17</v>
      </c>
      <c r="D118" s="92"/>
      <c r="E118" s="93"/>
      <c r="F118" s="94"/>
      <c r="G118" s="95">
        <v>3.5</v>
      </c>
      <c r="H118" s="95"/>
      <c r="I118" s="96">
        <f t="shared" si="3"/>
        <v>3.5</v>
      </c>
      <c r="J118" s="93">
        <f t="shared" si="4"/>
        <v>3.5</v>
      </c>
      <c r="K118" s="93"/>
      <c r="L118" s="93"/>
      <c r="M118" s="98"/>
    </row>
    <row r="119" spans="1:13" ht="25.5" x14ac:dyDescent="0.25">
      <c r="A119" s="89">
        <v>45524</v>
      </c>
      <c r="B119" s="90" t="s">
        <v>267</v>
      </c>
      <c r="C119" s="91">
        <v>17</v>
      </c>
      <c r="D119" s="92"/>
      <c r="E119" s="93"/>
      <c r="F119" s="94"/>
      <c r="G119" s="95">
        <v>3.5</v>
      </c>
      <c r="H119" s="95"/>
      <c r="I119" s="96">
        <f t="shared" si="3"/>
        <v>3.5</v>
      </c>
      <c r="J119" s="93">
        <f t="shared" si="4"/>
        <v>3.5</v>
      </c>
      <c r="K119" s="93"/>
      <c r="L119" s="93"/>
      <c r="M119" s="98"/>
    </row>
    <row r="120" spans="1:13" x14ac:dyDescent="0.25">
      <c r="A120" s="89">
        <v>45525</v>
      </c>
      <c r="B120" s="90" t="s">
        <v>268</v>
      </c>
      <c r="C120" s="91">
        <v>17</v>
      </c>
      <c r="D120" s="92"/>
      <c r="E120" s="93"/>
      <c r="F120" s="94"/>
      <c r="G120" s="95">
        <v>3.5</v>
      </c>
      <c r="H120" s="95"/>
      <c r="I120" s="96">
        <f t="shared" si="3"/>
        <v>3.5</v>
      </c>
      <c r="J120" s="93">
        <f t="shared" si="4"/>
        <v>3.5</v>
      </c>
      <c r="K120" s="93"/>
      <c r="L120" s="93"/>
      <c r="M120" s="98"/>
    </row>
    <row r="121" spans="1:13" ht="25.5" x14ac:dyDescent="0.25">
      <c r="A121" s="89">
        <v>45525</v>
      </c>
      <c r="B121" s="90" t="s">
        <v>269</v>
      </c>
      <c r="C121" s="91">
        <v>17</v>
      </c>
      <c r="D121" s="92"/>
      <c r="E121" s="93"/>
      <c r="F121" s="94"/>
      <c r="G121" s="95">
        <v>3.5</v>
      </c>
      <c r="H121" s="95"/>
      <c r="I121" s="96">
        <f t="shared" si="3"/>
        <v>3.5</v>
      </c>
      <c r="J121" s="93">
        <f t="shared" si="4"/>
        <v>3.5</v>
      </c>
      <c r="K121" s="93"/>
      <c r="L121" s="93"/>
      <c r="M121" s="98"/>
    </row>
    <row r="122" spans="1:13" x14ac:dyDescent="0.25">
      <c r="A122" s="89">
        <v>45527</v>
      </c>
      <c r="B122" s="90" t="s">
        <v>270</v>
      </c>
      <c r="C122" s="91">
        <v>17</v>
      </c>
      <c r="D122" s="92"/>
      <c r="E122" s="93"/>
      <c r="F122" s="94"/>
      <c r="G122" s="95">
        <v>3.5</v>
      </c>
      <c r="H122" s="95"/>
      <c r="I122" s="96">
        <f t="shared" si="3"/>
        <v>3.5</v>
      </c>
      <c r="J122" s="93">
        <f t="shared" si="4"/>
        <v>3.5</v>
      </c>
      <c r="K122" s="93"/>
      <c r="L122" s="93"/>
      <c r="M122" s="98"/>
    </row>
    <row r="123" spans="1:13" x14ac:dyDescent="0.25">
      <c r="A123" s="89">
        <v>45527</v>
      </c>
      <c r="B123" s="90" t="s">
        <v>271</v>
      </c>
      <c r="C123" s="91">
        <v>17</v>
      </c>
      <c r="D123" s="92"/>
      <c r="E123" s="93"/>
      <c r="F123" s="94"/>
      <c r="G123" s="95">
        <v>3.5</v>
      </c>
      <c r="H123" s="95"/>
      <c r="I123" s="96">
        <f t="shared" si="3"/>
        <v>3.5</v>
      </c>
      <c r="J123" s="93">
        <f t="shared" si="4"/>
        <v>3.5</v>
      </c>
      <c r="K123" s="93"/>
      <c r="L123" s="93"/>
      <c r="M123" s="98"/>
    </row>
    <row r="124" spans="1:13" x14ac:dyDescent="0.25">
      <c r="A124" s="89">
        <v>45528</v>
      </c>
      <c r="B124" s="90" t="s">
        <v>272</v>
      </c>
      <c r="C124" s="91">
        <v>17</v>
      </c>
      <c r="D124" s="92"/>
      <c r="E124" s="93"/>
      <c r="F124" s="94"/>
      <c r="G124" s="95">
        <v>3.5</v>
      </c>
      <c r="H124" s="95"/>
      <c r="I124" s="96">
        <f t="shared" si="3"/>
        <v>3.5</v>
      </c>
      <c r="J124" s="93">
        <f t="shared" si="4"/>
        <v>3.5</v>
      </c>
      <c r="K124" s="93"/>
      <c r="L124" s="93"/>
      <c r="M124" s="98"/>
    </row>
    <row r="125" spans="1:13" ht="25.5" x14ac:dyDescent="0.25">
      <c r="A125" s="89">
        <v>45512</v>
      </c>
      <c r="B125" s="90" t="s">
        <v>260</v>
      </c>
      <c r="C125" s="91">
        <v>18</v>
      </c>
      <c r="D125" s="92"/>
      <c r="E125" s="93"/>
      <c r="F125" s="94"/>
      <c r="G125" s="95">
        <v>20</v>
      </c>
      <c r="H125" s="95"/>
      <c r="I125" s="96">
        <f t="shared" si="3"/>
        <v>20</v>
      </c>
      <c r="J125" s="93">
        <f t="shared" si="4"/>
        <v>20</v>
      </c>
      <c r="K125" s="93"/>
      <c r="L125" s="93"/>
      <c r="M125" s="98"/>
    </row>
    <row r="126" spans="1:13" x14ac:dyDescent="0.25">
      <c r="A126" s="89">
        <v>45529</v>
      </c>
      <c r="B126" s="90" t="s">
        <v>273</v>
      </c>
      <c r="C126" s="91">
        <v>18</v>
      </c>
      <c r="D126" s="92"/>
      <c r="E126" s="93"/>
      <c r="F126" s="94"/>
      <c r="G126" s="95">
        <v>20</v>
      </c>
      <c r="H126" s="95"/>
      <c r="I126" s="96">
        <f t="shared" si="3"/>
        <v>20</v>
      </c>
      <c r="J126" s="93">
        <f t="shared" si="4"/>
        <v>20</v>
      </c>
      <c r="K126" s="93"/>
      <c r="L126" s="93"/>
      <c r="M126" s="98"/>
    </row>
    <row r="127" spans="1:13" x14ac:dyDescent="0.25">
      <c r="A127" s="89">
        <v>45530</v>
      </c>
      <c r="B127" s="90" t="s">
        <v>274</v>
      </c>
      <c r="C127" s="91">
        <v>18</v>
      </c>
      <c r="D127" s="92"/>
      <c r="E127" s="93"/>
      <c r="F127" s="94"/>
      <c r="G127" s="95">
        <v>9</v>
      </c>
      <c r="H127" s="95"/>
      <c r="I127" s="96">
        <f t="shared" si="3"/>
        <v>9</v>
      </c>
      <c r="J127" s="93">
        <f t="shared" si="4"/>
        <v>9</v>
      </c>
      <c r="K127" s="93"/>
      <c r="L127" s="93"/>
      <c r="M127" s="98"/>
    </row>
    <row r="128" spans="1:13" x14ac:dyDescent="0.25">
      <c r="A128" s="89">
        <v>45534</v>
      </c>
      <c r="B128" s="90" t="s">
        <v>278</v>
      </c>
      <c r="C128" s="91">
        <v>18</v>
      </c>
      <c r="D128" s="92"/>
      <c r="E128" s="93"/>
      <c r="F128" s="94"/>
      <c r="G128" s="95">
        <v>60</v>
      </c>
      <c r="H128" s="95"/>
      <c r="I128" s="96">
        <f t="shared" si="3"/>
        <v>60</v>
      </c>
      <c r="J128" s="93">
        <f t="shared" si="4"/>
        <v>60</v>
      </c>
      <c r="K128" s="93"/>
      <c r="L128" s="93"/>
      <c r="M128" s="98"/>
    </row>
    <row r="129" spans="1:13" x14ac:dyDescent="0.25">
      <c r="A129" s="89">
        <v>45534</v>
      </c>
      <c r="B129" s="90" t="s">
        <v>279</v>
      </c>
      <c r="C129" s="91">
        <v>18</v>
      </c>
      <c r="D129" s="92"/>
      <c r="E129" s="93"/>
      <c r="F129" s="94"/>
      <c r="G129" s="95"/>
      <c r="H129" s="95">
        <v>20</v>
      </c>
      <c r="I129" s="96">
        <f t="shared" si="3"/>
        <v>20</v>
      </c>
      <c r="J129" s="93">
        <f t="shared" si="4"/>
        <v>20</v>
      </c>
      <c r="K129" s="93"/>
      <c r="L129" s="93"/>
      <c r="M129" s="98"/>
    </row>
    <row r="130" spans="1:13" x14ac:dyDescent="0.25">
      <c r="A130" s="89">
        <v>45535</v>
      </c>
      <c r="B130" s="90" t="s">
        <v>280</v>
      </c>
      <c r="C130" s="91">
        <v>18</v>
      </c>
      <c r="D130" s="92"/>
      <c r="E130" s="93"/>
      <c r="F130" s="94"/>
      <c r="G130" s="95">
        <v>20</v>
      </c>
      <c r="H130" s="95"/>
      <c r="I130" s="96">
        <f t="shared" si="3"/>
        <v>20</v>
      </c>
      <c r="J130" s="93">
        <f t="shared" si="4"/>
        <v>20</v>
      </c>
      <c r="K130" s="93"/>
      <c r="L130" s="93"/>
      <c r="M130" s="98"/>
    </row>
    <row r="131" spans="1:13" x14ac:dyDescent="0.25">
      <c r="A131" s="89">
        <v>45537</v>
      </c>
      <c r="B131" s="90" t="s">
        <v>281</v>
      </c>
      <c r="C131" s="91">
        <v>18</v>
      </c>
      <c r="D131" s="92"/>
      <c r="E131" s="93"/>
      <c r="F131" s="94"/>
      <c r="G131" s="95">
        <v>20</v>
      </c>
      <c r="H131" s="95"/>
      <c r="I131" s="96">
        <f t="shared" si="3"/>
        <v>20</v>
      </c>
      <c r="J131" s="93">
        <f t="shared" si="4"/>
        <v>20</v>
      </c>
      <c r="K131" s="93"/>
      <c r="L131" s="93"/>
      <c r="M131" s="98"/>
    </row>
    <row r="132" spans="1:13" x14ac:dyDescent="0.25">
      <c r="A132" s="89">
        <v>45542</v>
      </c>
      <c r="B132" s="90" t="s">
        <v>282</v>
      </c>
      <c r="C132" s="91">
        <v>18</v>
      </c>
      <c r="D132" s="92"/>
      <c r="E132" s="93"/>
      <c r="F132" s="94"/>
      <c r="G132" s="95">
        <v>20</v>
      </c>
      <c r="H132" s="95"/>
      <c r="I132" s="124">
        <f t="shared" si="3"/>
        <v>20</v>
      </c>
      <c r="J132" s="93">
        <f t="shared" si="4"/>
        <v>20</v>
      </c>
      <c r="K132" s="93"/>
      <c r="L132" s="93"/>
      <c r="M132" s="98"/>
    </row>
    <row r="133" spans="1:13" x14ac:dyDescent="0.25">
      <c r="A133" s="89">
        <v>45544</v>
      </c>
      <c r="B133" s="90" t="s">
        <v>283</v>
      </c>
      <c r="C133" s="91">
        <v>18</v>
      </c>
      <c r="D133" s="92"/>
      <c r="E133" s="93"/>
      <c r="F133" s="94"/>
      <c r="G133" s="95">
        <v>20</v>
      </c>
      <c r="H133" s="95"/>
      <c r="I133" s="124">
        <f t="shared" ref="I133:I164" si="5">SUM(D133:H133)</f>
        <v>20</v>
      </c>
      <c r="J133" s="93">
        <f t="shared" si="4"/>
        <v>20</v>
      </c>
      <c r="K133" s="93"/>
      <c r="L133" s="93"/>
      <c r="M133" s="98"/>
    </row>
    <row r="134" spans="1:13" x14ac:dyDescent="0.25">
      <c r="A134" s="89">
        <v>45544</v>
      </c>
      <c r="B134" s="90" t="s">
        <v>284</v>
      </c>
      <c r="C134" s="91">
        <v>18</v>
      </c>
      <c r="D134" s="92"/>
      <c r="E134" s="93"/>
      <c r="F134" s="94"/>
      <c r="G134" s="95">
        <v>20</v>
      </c>
      <c r="H134" s="95"/>
      <c r="I134" s="124">
        <f t="shared" si="5"/>
        <v>20</v>
      </c>
      <c r="J134" s="93">
        <f t="shared" si="4"/>
        <v>20</v>
      </c>
      <c r="K134" s="93"/>
      <c r="L134" s="93"/>
      <c r="M134" s="98"/>
    </row>
    <row r="135" spans="1:13" x14ac:dyDescent="0.25">
      <c r="A135" s="89">
        <v>45545</v>
      </c>
      <c r="B135" s="90" t="s">
        <v>285</v>
      </c>
      <c r="C135" s="91">
        <v>18</v>
      </c>
      <c r="D135" s="92"/>
      <c r="E135" s="93"/>
      <c r="F135" s="94"/>
      <c r="G135" s="95">
        <v>30</v>
      </c>
      <c r="H135" s="95"/>
      <c r="I135" s="124">
        <f t="shared" si="5"/>
        <v>30</v>
      </c>
      <c r="J135" s="93">
        <f t="shared" si="4"/>
        <v>30</v>
      </c>
      <c r="K135" s="93"/>
      <c r="L135" s="93"/>
      <c r="M135" s="98"/>
    </row>
    <row r="136" spans="1:13" x14ac:dyDescent="0.25">
      <c r="A136" s="89">
        <v>45548</v>
      </c>
      <c r="B136" s="90" t="s">
        <v>288</v>
      </c>
      <c r="C136" s="91">
        <v>18</v>
      </c>
      <c r="D136" s="92"/>
      <c r="E136" s="93"/>
      <c r="F136" s="94"/>
      <c r="G136" s="95">
        <v>20</v>
      </c>
      <c r="H136" s="95"/>
      <c r="I136" s="124">
        <f t="shared" si="5"/>
        <v>20</v>
      </c>
      <c r="J136" s="93">
        <f t="shared" si="4"/>
        <v>20</v>
      </c>
      <c r="K136" s="93"/>
      <c r="L136" s="93"/>
      <c r="M136" s="98"/>
    </row>
    <row r="137" spans="1:13" x14ac:dyDescent="0.25">
      <c r="A137" s="89">
        <v>45549</v>
      </c>
      <c r="B137" s="90" t="s">
        <v>289</v>
      </c>
      <c r="C137" s="91">
        <v>18</v>
      </c>
      <c r="D137" s="92"/>
      <c r="E137" s="93"/>
      <c r="F137" s="94"/>
      <c r="G137" s="95">
        <v>4</v>
      </c>
      <c r="H137" s="95"/>
      <c r="I137" s="124">
        <f t="shared" si="5"/>
        <v>4</v>
      </c>
      <c r="J137" s="93">
        <f t="shared" si="4"/>
        <v>4</v>
      </c>
      <c r="K137" s="93"/>
      <c r="L137" s="93"/>
      <c r="M137" s="98"/>
    </row>
    <row r="138" spans="1:13" x14ac:dyDescent="0.25">
      <c r="A138" s="89">
        <v>45532</v>
      </c>
      <c r="B138" s="90" t="s">
        <v>276</v>
      </c>
      <c r="C138" s="91">
        <v>19</v>
      </c>
      <c r="D138" s="92"/>
      <c r="E138" s="93"/>
      <c r="F138" s="94"/>
      <c r="G138" s="95">
        <v>7</v>
      </c>
      <c r="H138" s="95"/>
      <c r="I138" s="96">
        <f t="shared" si="5"/>
        <v>7</v>
      </c>
      <c r="J138" s="93">
        <f t="shared" si="4"/>
        <v>7</v>
      </c>
      <c r="K138" s="93"/>
      <c r="L138" s="93"/>
      <c r="M138" s="98"/>
    </row>
    <row r="139" spans="1:13" x14ac:dyDescent="0.25">
      <c r="A139" s="89">
        <v>45548</v>
      </c>
      <c r="B139" s="90" t="s">
        <v>286</v>
      </c>
      <c r="C139" s="91">
        <v>19</v>
      </c>
      <c r="D139" s="92"/>
      <c r="E139" s="93"/>
      <c r="F139" s="94"/>
      <c r="G139" s="95">
        <v>3.5</v>
      </c>
      <c r="H139" s="95"/>
      <c r="I139" s="124">
        <f t="shared" si="5"/>
        <v>3.5</v>
      </c>
      <c r="J139" s="93">
        <f t="shared" si="4"/>
        <v>3.5</v>
      </c>
      <c r="K139" s="93"/>
      <c r="L139" s="93"/>
      <c r="M139" s="98"/>
    </row>
    <row r="140" spans="1:13" x14ac:dyDescent="0.25">
      <c r="A140" s="89">
        <v>45548</v>
      </c>
      <c r="B140" s="90" t="s">
        <v>287</v>
      </c>
      <c r="C140" s="91">
        <v>19</v>
      </c>
      <c r="D140" s="92"/>
      <c r="E140" s="93"/>
      <c r="F140" s="94"/>
      <c r="G140" s="95">
        <v>3.5</v>
      </c>
      <c r="H140" s="95"/>
      <c r="I140" s="124">
        <f t="shared" si="5"/>
        <v>3.5</v>
      </c>
      <c r="J140" s="93">
        <f t="shared" si="4"/>
        <v>3.5</v>
      </c>
      <c r="K140" s="93"/>
      <c r="L140" s="93"/>
      <c r="M140" s="98"/>
    </row>
    <row r="141" spans="1:13" x14ac:dyDescent="0.25">
      <c r="A141" s="89">
        <v>45561</v>
      </c>
      <c r="B141" s="90" t="s">
        <v>290</v>
      </c>
      <c r="C141" s="91">
        <v>19</v>
      </c>
      <c r="D141" s="92"/>
      <c r="E141" s="93"/>
      <c r="F141" s="94"/>
      <c r="G141" s="95">
        <v>3.5</v>
      </c>
      <c r="H141" s="95"/>
      <c r="I141" s="124">
        <f t="shared" si="5"/>
        <v>3.5</v>
      </c>
      <c r="J141" s="93">
        <f t="shared" si="4"/>
        <v>3.5</v>
      </c>
      <c r="K141" s="93"/>
      <c r="L141" s="93"/>
      <c r="M141" s="98"/>
    </row>
    <row r="142" spans="1:13" x14ac:dyDescent="0.25">
      <c r="A142" s="89">
        <v>45562</v>
      </c>
      <c r="B142" s="90" t="s">
        <v>291</v>
      </c>
      <c r="C142" s="91">
        <v>19</v>
      </c>
      <c r="D142" s="92"/>
      <c r="E142" s="93"/>
      <c r="F142" s="94"/>
      <c r="G142" s="95">
        <v>3.5</v>
      </c>
      <c r="H142" s="95"/>
      <c r="I142" s="124">
        <f t="shared" si="5"/>
        <v>3.5</v>
      </c>
      <c r="J142" s="93">
        <f t="shared" si="4"/>
        <v>3.5</v>
      </c>
      <c r="K142" s="93"/>
      <c r="L142" s="93"/>
      <c r="M142" s="98"/>
    </row>
    <row r="143" spans="1:13" x14ac:dyDescent="0.25">
      <c r="A143" s="89">
        <v>45565</v>
      </c>
      <c r="B143" s="90" t="s">
        <v>292</v>
      </c>
      <c r="C143" s="91">
        <v>19</v>
      </c>
      <c r="D143" s="92"/>
      <c r="E143" s="93"/>
      <c r="F143" s="94"/>
      <c r="G143" s="95">
        <v>3.5</v>
      </c>
      <c r="H143" s="95"/>
      <c r="I143" s="124">
        <f t="shared" si="5"/>
        <v>3.5</v>
      </c>
      <c r="J143" s="93">
        <f t="shared" si="4"/>
        <v>3.5</v>
      </c>
      <c r="K143" s="93"/>
      <c r="L143" s="93"/>
      <c r="M143" s="98"/>
    </row>
    <row r="144" spans="1:13" ht="25.5" x14ac:dyDescent="0.25">
      <c r="A144" s="89">
        <v>45565</v>
      </c>
      <c r="B144" s="90" t="s">
        <v>293</v>
      </c>
      <c r="C144" s="91">
        <v>19</v>
      </c>
      <c r="D144" s="92"/>
      <c r="E144" s="93"/>
      <c r="F144" s="94"/>
      <c r="G144" s="95">
        <v>9.5</v>
      </c>
      <c r="H144" s="95"/>
      <c r="I144" s="124">
        <f t="shared" si="5"/>
        <v>9.5</v>
      </c>
      <c r="J144" s="93">
        <f t="shared" si="4"/>
        <v>9.5</v>
      </c>
      <c r="K144" s="93"/>
      <c r="L144" s="93"/>
      <c r="M144" s="98"/>
    </row>
    <row r="145" spans="1:13" x14ac:dyDescent="0.25">
      <c r="A145" s="89">
        <v>45573</v>
      </c>
      <c r="B145" s="90" t="s">
        <v>294</v>
      </c>
      <c r="C145" s="91">
        <v>19</v>
      </c>
      <c r="D145" s="92"/>
      <c r="E145" s="93"/>
      <c r="F145" s="94"/>
      <c r="G145" s="95">
        <v>3.5</v>
      </c>
      <c r="H145" s="95"/>
      <c r="I145" s="124">
        <f t="shared" si="5"/>
        <v>3.5</v>
      </c>
      <c r="J145" s="93">
        <f t="shared" ref="J145:J169" si="6">(I145)</f>
        <v>3.5</v>
      </c>
      <c r="K145" s="93"/>
      <c r="L145" s="93"/>
      <c r="M145" s="98"/>
    </row>
    <row r="146" spans="1:13" x14ac:dyDescent="0.25">
      <c r="A146" s="89">
        <v>45576</v>
      </c>
      <c r="B146" s="90" t="s">
        <v>295</v>
      </c>
      <c r="C146" s="91">
        <v>20</v>
      </c>
      <c r="D146" s="92"/>
      <c r="E146" s="93"/>
      <c r="F146" s="94"/>
      <c r="G146" s="95">
        <v>3.5</v>
      </c>
      <c r="H146" s="95"/>
      <c r="I146" s="124">
        <f t="shared" si="5"/>
        <v>3.5</v>
      </c>
      <c r="J146" s="93">
        <f t="shared" si="6"/>
        <v>3.5</v>
      </c>
      <c r="K146" s="93"/>
      <c r="L146" s="93"/>
      <c r="M146" s="98"/>
    </row>
    <row r="147" spans="1:13" x14ac:dyDescent="0.25">
      <c r="A147" s="89">
        <v>45578</v>
      </c>
      <c r="B147" s="90" t="s">
        <v>296</v>
      </c>
      <c r="C147" s="91">
        <v>20</v>
      </c>
      <c r="D147" s="92"/>
      <c r="E147" s="93"/>
      <c r="F147" s="94"/>
      <c r="G147" s="95">
        <v>6</v>
      </c>
      <c r="H147" s="95"/>
      <c r="I147" s="124">
        <f t="shared" si="5"/>
        <v>6</v>
      </c>
      <c r="J147" s="93">
        <f t="shared" si="6"/>
        <v>6</v>
      </c>
      <c r="K147" s="93"/>
      <c r="L147" s="93"/>
      <c r="M147" s="98"/>
    </row>
    <row r="148" spans="1:13" x14ac:dyDescent="0.25">
      <c r="A148" s="89">
        <v>45579</v>
      </c>
      <c r="B148" s="90" t="s">
        <v>297</v>
      </c>
      <c r="C148" s="91">
        <v>20</v>
      </c>
      <c r="D148" s="92"/>
      <c r="E148" s="93"/>
      <c r="F148" s="94"/>
      <c r="G148" s="95">
        <v>7</v>
      </c>
      <c r="H148" s="95"/>
      <c r="I148" s="124">
        <f t="shared" si="5"/>
        <v>7</v>
      </c>
      <c r="J148" s="93">
        <f t="shared" si="6"/>
        <v>7</v>
      </c>
      <c r="K148" s="93"/>
      <c r="L148" s="93"/>
      <c r="M148" s="98"/>
    </row>
    <row r="149" spans="1:13" x14ac:dyDescent="0.25">
      <c r="A149" s="89">
        <v>45579</v>
      </c>
      <c r="B149" s="90" t="s">
        <v>298</v>
      </c>
      <c r="C149" s="91">
        <v>20</v>
      </c>
      <c r="D149" s="92"/>
      <c r="E149" s="93"/>
      <c r="F149" s="94"/>
      <c r="G149" s="95">
        <v>3.5</v>
      </c>
      <c r="H149" s="95"/>
      <c r="I149" s="124">
        <f t="shared" si="5"/>
        <v>3.5</v>
      </c>
      <c r="J149" s="93">
        <f t="shared" si="6"/>
        <v>3.5</v>
      </c>
      <c r="K149" s="93"/>
      <c r="L149" s="93"/>
      <c r="M149" s="98"/>
    </row>
    <row r="150" spans="1:13" x14ac:dyDescent="0.25">
      <c r="A150" s="89">
        <v>45582</v>
      </c>
      <c r="B150" s="90" t="s">
        <v>299</v>
      </c>
      <c r="C150" s="91">
        <v>20</v>
      </c>
      <c r="D150" s="92"/>
      <c r="E150" s="93"/>
      <c r="F150" s="94"/>
      <c r="G150" s="95">
        <v>3.5</v>
      </c>
      <c r="H150" s="95"/>
      <c r="I150" s="124">
        <f t="shared" si="5"/>
        <v>3.5</v>
      </c>
      <c r="J150" s="93">
        <f t="shared" si="6"/>
        <v>3.5</v>
      </c>
      <c r="K150" s="93"/>
      <c r="L150" s="93"/>
      <c r="M150" s="98"/>
    </row>
    <row r="151" spans="1:13" x14ac:dyDescent="0.25">
      <c r="A151" s="89">
        <v>45582</v>
      </c>
      <c r="B151" s="90" t="s">
        <v>300</v>
      </c>
      <c r="C151" s="91">
        <v>20</v>
      </c>
      <c r="D151" s="92"/>
      <c r="E151" s="93"/>
      <c r="F151" s="94"/>
      <c r="G151" s="95">
        <v>3.5</v>
      </c>
      <c r="H151" s="95"/>
      <c r="I151" s="124">
        <f t="shared" si="5"/>
        <v>3.5</v>
      </c>
      <c r="J151" s="93">
        <f t="shared" si="6"/>
        <v>3.5</v>
      </c>
      <c r="K151" s="93"/>
      <c r="L151" s="93"/>
      <c r="M151" s="98"/>
    </row>
    <row r="152" spans="1:13" x14ac:dyDescent="0.25">
      <c r="A152" s="89">
        <v>45589</v>
      </c>
      <c r="B152" s="90" t="s">
        <v>302</v>
      </c>
      <c r="C152" s="91">
        <v>20</v>
      </c>
      <c r="D152" s="92"/>
      <c r="E152" s="93"/>
      <c r="F152" s="94"/>
      <c r="G152" s="95">
        <v>3.5</v>
      </c>
      <c r="H152" s="95"/>
      <c r="I152" s="124">
        <f t="shared" si="5"/>
        <v>3.5</v>
      </c>
      <c r="J152" s="93">
        <f t="shared" si="6"/>
        <v>3.5</v>
      </c>
      <c r="K152" s="93"/>
      <c r="L152" s="93"/>
      <c r="M152" s="98"/>
    </row>
    <row r="153" spans="1:13" x14ac:dyDescent="0.25">
      <c r="A153" s="89">
        <v>45590</v>
      </c>
      <c r="B153" s="90" t="s">
        <v>303</v>
      </c>
      <c r="C153" s="91">
        <v>20</v>
      </c>
      <c r="D153" s="92"/>
      <c r="E153" s="93"/>
      <c r="F153" s="94"/>
      <c r="G153" s="95">
        <v>7</v>
      </c>
      <c r="H153" s="95"/>
      <c r="I153" s="124">
        <f t="shared" si="5"/>
        <v>7</v>
      </c>
      <c r="J153" s="93">
        <f t="shared" si="6"/>
        <v>7</v>
      </c>
      <c r="K153" s="93"/>
      <c r="L153" s="93"/>
      <c r="M153" s="98"/>
    </row>
    <row r="154" spans="1:13" x14ac:dyDescent="0.25">
      <c r="A154" s="89">
        <v>45591</v>
      </c>
      <c r="B154" s="90" t="s">
        <v>304</v>
      </c>
      <c r="C154" s="91">
        <v>20</v>
      </c>
      <c r="D154" s="92"/>
      <c r="E154" s="93"/>
      <c r="F154" s="94"/>
      <c r="G154" s="95">
        <v>3.5</v>
      </c>
      <c r="H154" s="95"/>
      <c r="I154" s="124">
        <f t="shared" si="5"/>
        <v>3.5</v>
      </c>
      <c r="J154" s="93">
        <f t="shared" si="6"/>
        <v>3.5</v>
      </c>
      <c r="K154" s="93"/>
      <c r="L154" s="93"/>
      <c r="M154" s="98"/>
    </row>
    <row r="155" spans="1:13" x14ac:dyDescent="0.25">
      <c r="A155" s="89">
        <v>45591</v>
      </c>
      <c r="B155" s="90" t="s">
        <v>305</v>
      </c>
      <c r="C155" s="91">
        <v>20</v>
      </c>
      <c r="D155" s="92"/>
      <c r="E155" s="93"/>
      <c r="F155" s="94"/>
      <c r="G155" s="95">
        <v>3.5</v>
      </c>
      <c r="H155" s="95"/>
      <c r="I155" s="124">
        <f t="shared" si="5"/>
        <v>3.5</v>
      </c>
      <c r="J155" s="93">
        <f t="shared" si="6"/>
        <v>3.5</v>
      </c>
      <c r="K155" s="93"/>
      <c r="L155" s="93"/>
      <c r="M155" s="98"/>
    </row>
    <row r="156" spans="1:13" x14ac:dyDescent="0.25">
      <c r="A156" s="89">
        <v>45591</v>
      </c>
      <c r="B156" s="90" t="s">
        <v>306</v>
      </c>
      <c r="C156" s="91">
        <v>20</v>
      </c>
      <c r="D156" s="92"/>
      <c r="E156" s="93"/>
      <c r="F156" s="94"/>
      <c r="G156" s="95">
        <v>3.5</v>
      </c>
      <c r="H156" s="95"/>
      <c r="I156" s="124">
        <f t="shared" si="5"/>
        <v>3.5</v>
      </c>
      <c r="J156" s="93">
        <f t="shared" si="6"/>
        <v>3.5</v>
      </c>
      <c r="K156" s="93"/>
      <c r="L156" s="93"/>
      <c r="M156" s="98"/>
    </row>
    <row r="157" spans="1:13" x14ac:dyDescent="0.25">
      <c r="A157" s="89">
        <v>45591</v>
      </c>
      <c r="B157" s="90" t="s">
        <v>307</v>
      </c>
      <c r="C157" s="91">
        <v>20</v>
      </c>
      <c r="D157" s="92"/>
      <c r="E157" s="93"/>
      <c r="F157" s="94"/>
      <c r="G157" s="95">
        <v>3.5</v>
      </c>
      <c r="H157" s="95"/>
      <c r="I157" s="124">
        <f t="shared" si="5"/>
        <v>3.5</v>
      </c>
      <c r="J157" s="93">
        <f t="shared" si="6"/>
        <v>3.5</v>
      </c>
      <c r="K157" s="93"/>
      <c r="L157" s="93"/>
      <c r="M157" s="98"/>
    </row>
    <row r="158" spans="1:13" x14ac:dyDescent="0.25">
      <c r="A158" s="89">
        <v>45591</v>
      </c>
      <c r="B158" s="90" t="s">
        <v>308</v>
      </c>
      <c r="C158" s="91">
        <v>20</v>
      </c>
      <c r="D158" s="92"/>
      <c r="E158" s="93"/>
      <c r="F158" s="94"/>
      <c r="G158" s="95">
        <v>3.5</v>
      </c>
      <c r="H158" s="95"/>
      <c r="I158" s="124">
        <f t="shared" si="5"/>
        <v>3.5</v>
      </c>
      <c r="J158" s="93">
        <f t="shared" si="6"/>
        <v>3.5</v>
      </c>
      <c r="K158" s="93"/>
      <c r="L158" s="93"/>
      <c r="M158" s="98"/>
    </row>
    <row r="159" spans="1:13" x14ac:dyDescent="0.25">
      <c r="A159" s="89">
        <v>45595</v>
      </c>
      <c r="B159" s="90" t="s">
        <v>309</v>
      </c>
      <c r="C159" s="91">
        <v>20</v>
      </c>
      <c r="D159" s="92"/>
      <c r="E159" s="93"/>
      <c r="F159" s="94"/>
      <c r="G159" s="95">
        <v>3.5</v>
      </c>
      <c r="H159" s="95"/>
      <c r="I159" s="124">
        <f t="shared" si="5"/>
        <v>3.5</v>
      </c>
      <c r="J159" s="93">
        <f t="shared" si="6"/>
        <v>3.5</v>
      </c>
      <c r="K159" s="93"/>
      <c r="L159" s="93"/>
      <c r="M159" s="98"/>
    </row>
    <row r="160" spans="1:13" x14ac:dyDescent="0.25">
      <c r="A160" s="89">
        <v>45957</v>
      </c>
      <c r="B160" s="90" t="s">
        <v>310</v>
      </c>
      <c r="C160" s="91">
        <v>21</v>
      </c>
      <c r="D160" s="92"/>
      <c r="E160" s="93"/>
      <c r="F160" s="94"/>
      <c r="G160" s="95">
        <v>3</v>
      </c>
      <c r="H160" s="95"/>
      <c r="I160" s="125">
        <f t="shared" si="5"/>
        <v>3</v>
      </c>
      <c r="J160" s="93">
        <f t="shared" si="6"/>
        <v>3</v>
      </c>
      <c r="K160" s="93"/>
      <c r="L160" s="93"/>
      <c r="M160" s="98"/>
    </row>
    <row r="161" spans="1:13" x14ac:dyDescent="0.25">
      <c r="A161" s="89">
        <v>45985</v>
      </c>
      <c r="B161" s="90" t="s">
        <v>312</v>
      </c>
      <c r="C161" s="91">
        <v>21</v>
      </c>
      <c r="D161" s="92"/>
      <c r="E161" s="93"/>
      <c r="F161" s="94"/>
      <c r="G161" s="95">
        <v>3</v>
      </c>
      <c r="H161" s="95"/>
      <c r="I161" s="125">
        <f t="shared" si="5"/>
        <v>3</v>
      </c>
      <c r="J161" s="93">
        <f t="shared" si="6"/>
        <v>3</v>
      </c>
      <c r="K161" s="93"/>
      <c r="L161" s="93"/>
      <c r="M161" s="98"/>
    </row>
    <row r="162" spans="1:13" x14ac:dyDescent="0.25">
      <c r="A162" s="89">
        <v>45986</v>
      </c>
      <c r="B162" s="90" t="s">
        <v>313</v>
      </c>
      <c r="C162" s="91">
        <v>21</v>
      </c>
      <c r="D162" s="92"/>
      <c r="E162" s="93"/>
      <c r="F162" s="94"/>
      <c r="G162" s="95">
        <v>3</v>
      </c>
      <c r="H162" s="95"/>
      <c r="I162" s="125">
        <f t="shared" si="5"/>
        <v>3</v>
      </c>
      <c r="J162" s="93">
        <f t="shared" si="6"/>
        <v>3</v>
      </c>
      <c r="K162" s="93"/>
      <c r="L162" s="93"/>
      <c r="M162" s="98"/>
    </row>
    <row r="163" spans="1:13" ht="25.5" x14ac:dyDescent="0.25">
      <c r="A163" s="89">
        <v>45986</v>
      </c>
      <c r="B163" s="90" t="s">
        <v>314</v>
      </c>
      <c r="C163" s="91">
        <v>21</v>
      </c>
      <c r="D163" s="92"/>
      <c r="E163" s="93"/>
      <c r="F163" s="94"/>
      <c r="G163" s="95">
        <v>10</v>
      </c>
      <c r="H163" s="95"/>
      <c r="I163" s="125">
        <f t="shared" si="5"/>
        <v>10</v>
      </c>
      <c r="J163" s="93">
        <f t="shared" si="6"/>
        <v>10</v>
      </c>
      <c r="K163" s="93"/>
      <c r="L163" s="93"/>
      <c r="M163" s="98"/>
    </row>
    <row r="164" spans="1:13" x14ac:dyDescent="0.25">
      <c r="A164" s="89">
        <v>45986</v>
      </c>
      <c r="B164" s="90" t="s">
        <v>315</v>
      </c>
      <c r="C164" s="91">
        <v>21</v>
      </c>
      <c r="D164" s="92"/>
      <c r="E164" s="93"/>
      <c r="F164" s="94"/>
      <c r="G164" s="95">
        <v>8</v>
      </c>
      <c r="H164" s="95"/>
      <c r="I164" s="125">
        <f t="shared" si="5"/>
        <v>8</v>
      </c>
      <c r="J164" s="93">
        <f t="shared" si="6"/>
        <v>8</v>
      </c>
      <c r="K164" s="93"/>
      <c r="L164" s="93"/>
      <c r="M164" s="98"/>
    </row>
    <row r="165" spans="1:13" ht="25.5" x14ac:dyDescent="0.25">
      <c r="A165" s="89">
        <v>45994</v>
      </c>
      <c r="B165" s="90" t="s">
        <v>317</v>
      </c>
      <c r="C165" s="91">
        <v>21</v>
      </c>
      <c r="D165" s="92"/>
      <c r="E165" s="93"/>
      <c r="F165" s="94"/>
      <c r="G165" s="95">
        <v>3</v>
      </c>
      <c r="H165" s="95"/>
      <c r="I165" s="125">
        <f t="shared" ref="I165:I169" si="7">SUM(D165:H165)</f>
        <v>3</v>
      </c>
      <c r="J165" s="93">
        <f t="shared" si="6"/>
        <v>3</v>
      </c>
      <c r="K165" s="93"/>
      <c r="L165" s="93"/>
      <c r="M165" s="98"/>
    </row>
    <row r="166" spans="1:13" x14ac:dyDescent="0.25">
      <c r="A166" s="89">
        <v>46001</v>
      </c>
      <c r="B166" s="90" t="s">
        <v>318</v>
      </c>
      <c r="C166" s="91">
        <v>21</v>
      </c>
      <c r="D166" s="92"/>
      <c r="E166" s="93"/>
      <c r="F166" s="94"/>
      <c r="G166" s="95">
        <v>3</v>
      </c>
      <c r="H166" s="95"/>
      <c r="I166" s="125">
        <f t="shared" si="7"/>
        <v>3</v>
      </c>
      <c r="J166" s="93">
        <f t="shared" si="6"/>
        <v>3</v>
      </c>
      <c r="K166" s="93"/>
      <c r="L166" s="93"/>
      <c r="M166" s="98"/>
    </row>
    <row r="167" spans="1:13" x14ac:dyDescent="0.25">
      <c r="A167" s="89">
        <v>46003</v>
      </c>
      <c r="B167" s="90" t="s">
        <v>319</v>
      </c>
      <c r="C167" s="91">
        <v>21</v>
      </c>
      <c r="D167" s="92"/>
      <c r="E167" s="93"/>
      <c r="F167" s="94"/>
      <c r="G167" s="95">
        <v>3</v>
      </c>
      <c r="H167" s="95"/>
      <c r="I167" s="125">
        <f t="shared" si="7"/>
        <v>3</v>
      </c>
      <c r="J167" s="93">
        <f t="shared" si="6"/>
        <v>3</v>
      </c>
      <c r="K167" s="93"/>
      <c r="L167" s="93"/>
      <c r="M167" s="98"/>
    </row>
    <row r="168" spans="1:13" x14ac:dyDescent="0.25">
      <c r="A168" s="89">
        <v>46004</v>
      </c>
      <c r="B168" s="90" t="s">
        <v>320</v>
      </c>
      <c r="C168" s="91">
        <v>21</v>
      </c>
      <c r="D168" s="92"/>
      <c r="E168" s="93"/>
      <c r="F168" s="94"/>
      <c r="G168" s="95">
        <v>3</v>
      </c>
      <c r="H168" s="95"/>
      <c r="I168" s="125">
        <f t="shared" si="7"/>
        <v>3</v>
      </c>
      <c r="J168" s="93">
        <f t="shared" si="6"/>
        <v>3</v>
      </c>
      <c r="K168" s="93"/>
      <c r="L168" s="93"/>
      <c r="M168" s="98"/>
    </row>
    <row r="169" spans="1:13" ht="25.5" x14ac:dyDescent="0.25">
      <c r="A169" s="89">
        <v>45511</v>
      </c>
      <c r="B169" s="90" t="s">
        <v>258</v>
      </c>
      <c r="C169" s="91" t="s">
        <v>259</v>
      </c>
      <c r="D169" s="92"/>
      <c r="E169" s="93"/>
      <c r="F169" s="94"/>
      <c r="G169" s="95">
        <v>23.5</v>
      </c>
      <c r="H169" s="95"/>
      <c r="I169" s="96">
        <f t="shared" si="7"/>
        <v>23.5</v>
      </c>
      <c r="J169" s="93">
        <f t="shared" si="6"/>
        <v>23.5</v>
      </c>
      <c r="K169" s="93"/>
      <c r="L169" s="93"/>
      <c r="M169" s="98"/>
    </row>
    <row r="170" spans="1:13" ht="38.25" x14ac:dyDescent="0.25">
      <c r="A170" s="128" t="s">
        <v>67</v>
      </c>
      <c r="B170" s="133" t="s">
        <v>68</v>
      </c>
      <c r="C170" s="138" t="s">
        <v>69</v>
      </c>
      <c r="D170" s="141" t="s">
        <v>70</v>
      </c>
      <c r="E170" s="146" t="s">
        <v>71</v>
      </c>
      <c r="F170" s="151" t="s">
        <v>53</v>
      </c>
      <c r="G170" s="158" t="s">
        <v>72</v>
      </c>
      <c r="H170" s="158"/>
      <c r="I170" s="158"/>
      <c r="J170" s="164" t="s">
        <v>73</v>
      </c>
      <c r="K170" s="164" t="s">
        <v>74</v>
      </c>
      <c r="L170" s="164" t="s">
        <v>75</v>
      </c>
      <c r="M170" s="167" t="s">
        <v>76</v>
      </c>
    </row>
    <row r="171" spans="1:13" x14ac:dyDescent="0.25">
      <c r="A171" s="130">
        <v>43466</v>
      </c>
      <c r="B171" s="136" t="s">
        <v>83</v>
      </c>
      <c r="C171" s="91"/>
      <c r="D171" s="144"/>
      <c r="E171" s="149"/>
      <c r="F171" s="154"/>
      <c r="G171" s="121"/>
      <c r="H171" s="121"/>
      <c r="I171" s="121"/>
      <c r="J171" s="149">
        <f>[2]Kasboek!$AA$242</f>
        <v>2455.8000000000011</v>
      </c>
      <c r="K171" s="149">
        <f>[2]Kasboek!$AB$242</f>
        <v>1250</v>
      </c>
      <c r="L171" s="149">
        <f>[2]Kasboek!$AC$242</f>
        <v>0</v>
      </c>
      <c r="M171" s="169">
        <f>[2]Kasboek!$AD$242</f>
        <v>-549</v>
      </c>
    </row>
    <row r="172" spans="1:13" ht="25.5" x14ac:dyDescent="0.25">
      <c r="A172" s="79">
        <v>45292</v>
      </c>
      <c r="B172" s="71" t="s">
        <v>84</v>
      </c>
      <c r="C172" s="72"/>
      <c r="D172" s="73"/>
      <c r="E172" s="74"/>
      <c r="F172" s="75"/>
      <c r="G172" s="76"/>
      <c r="H172" s="76">
        <v>950</v>
      </c>
      <c r="I172" s="58">
        <f t="shared" ref="I172:I201" si="8">SUM(D172:H172)</f>
        <v>950</v>
      </c>
      <c r="J172" s="74"/>
      <c r="K172" s="74"/>
      <c r="L172" s="74"/>
      <c r="M172" s="78">
        <v>950</v>
      </c>
    </row>
    <row r="173" spans="1:13" ht="25.5" x14ac:dyDescent="0.25">
      <c r="A173" s="79">
        <v>45292</v>
      </c>
      <c r="B173" s="71" t="s">
        <v>86</v>
      </c>
      <c r="C173" s="72"/>
      <c r="D173" s="73"/>
      <c r="E173" s="74"/>
      <c r="F173" s="75"/>
      <c r="G173" s="76">
        <v>4</v>
      </c>
      <c r="H173" s="76"/>
      <c r="I173" s="58">
        <f t="shared" si="8"/>
        <v>4</v>
      </c>
      <c r="J173" s="74"/>
      <c r="K173" s="74"/>
      <c r="L173" s="74"/>
      <c r="M173" s="78">
        <v>4</v>
      </c>
    </row>
    <row r="174" spans="1:13" ht="25.5" x14ac:dyDescent="0.25">
      <c r="A174" s="79">
        <v>45292</v>
      </c>
      <c r="B174" s="71" t="s">
        <v>87</v>
      </c>
      <c r="C174" s="72"/>
      <c r="D174" s="73"/>
      <c r="E174" s="74"/>
      <c r="F174" s="75"/>
      <c r="G174" s="76">
        <v>4</v>
      </c>
      <c r="H174" s="76"/>
      <c r="I174" s="58">
        <f t="shared" si="8"/>
        <v>4</v>
      </c>
      <c r="J174" s="74"/>
      <c r="K174" s="74"/>
      <c r="L174" s="74"/>
      <c r="M174" s="78">
        <v>4</v>
      </c>
    </row>
    <row r="175" spans="1:13" x14ac:dyDescent="0.25">
      <c r="A175" s="89"/>
      <c r="B175" s="90"/>
      <c r="C175" s="91"/>
      <c r="D175" s="92"/>
      <c r="E175" s="93"/>
      <c r="F175" s="94"/>
      <c r="G175" s="112"/>
      <c r="H175" s="95"/>
      <c r="I175" s="96">
        <f t="shared" si="8"/>
        <v>0</v>
      </c>
      <c r="J175" s="93"/>
      <c r="K175" s="93"/>
      <c r="L175" s="93"/>
      <c r="M175" s="98"/>
    </row>
    <row r="176" spans="1:13" x14ac:dyDescent="0.25">
      <c r="A176" s="89"/>
      <c r="B176" s="90"/>
      <c r="C176" s="91"/>
      <c r="D176" s="92"/>
      <c r="E176" s="93"/>
      <c r="F176" s="94"/>
      <c r="G176" s="112"/>
      <c r="H176" s="95"/>
      <c r="I176" s="96">
        <f t="shared" si="8"/>
        <v>0</v>
      </c>
      <c r="J176" s="93"/>
      <c r="K176" s="93"/>
      <c r="L176" s="93"/>
      <c r="M176" s="98"/>
    </row>
    <row r="177" spans="1:13" ht="25.5" x14ac:dyDescent="0.25">
      <c r="A177" s="89">
        <v>45420</v>
      </c>
      <c r="B177" s="90" t="s">
        <v>246</v>
      </c>
      <c r="C177" s="91"/>
      <c r="D177" s="92"/>
      <c r="E177" s="93"/>
      <c r="F177" s="94"/>
      <c r="G177" s="95">
        <v>3</v>
      </c>
      <c r="H177" s="95"/>
      <c r="I177" s="96">
        <f t="shared" si="8"/>
        <v>3</v>
      </c>
      <c r="J177" s="93">
        <v>3</v>
      </c>
      <c r="K177" s="93"/>
      <c r="L177" s="93"/>
      <c r="M177" s="98"/>
    </row>
    <row r="178" spans="1:13" x14ac:dyDescent="0.25">
      <c r="A178" s="89">
        <v>45425</v>
      </c>
      <c r="B178" s="90" t="s">
        <v>247</v>
      </c>
      <c r="C178" s="91"/>
      <c r="D178" s="92">
        <v>1790.4</v>
      </c>
      <c r="E178" s="93"/>
      <c r="F178" s="94"/>
      <c r="G178" s="95"/>
      <c r="H178" s="95"/>
      <c r="I178" s="96">
        <f t="shared" si="8"/>
        <v>1790.4</v>
      </c>
      <c r="J178" s="93">
        <v>1790.4</v>
      </c>
      <c r="K178" s="93"/>
      <c r="L178" s="93"/>
      <c r="M178" s="98"/>
    </row>
    <row r="179" spans="1:13" x14ac:dyDescent="0.25">
      <c r="A179" s="89"/>
      <c r="B179" s="90"/>
      <c r="C179" s="91"/>
      <c r="D179" s="92"/>
      <c r="E179" s="93"/>
      <c r="F179" s="94"/>
      <c r="G179" s="95"/>
      <c r="H179" s="95"/>
      <c r="I179" s="96">
        <f t="shared" si="8"/>
        <v>0</v>
      </c>
      <c r="J179" s="93"/>
      <c r="K179" s="93"/>
      <c r="L179" s="93"/>
      <c r="M179" s="98"/>
    </row>
    <row r="180" spans="1:13" x14ac:dyDescent="0.25">
      <c r="A180" s="89">
        <v>45531</v>
      </c>
      <c r="B180" s="90" t="s">
        <v>275</v>
      </c>
      <c r="C180" s="91"/>
      <c r="D180" s="92"/>
      <c r="E180" s="93"/>
      <c r="F180" s="94"/>
      <c r="G180" s="95">
        <v>3.5</v>
      </c>
      <c r="H180" s="95"/>
      <c r="I180" s="96">
        <f t="shared" si="8"/>
        <v>3.5</v>
      </c>
      <c r="J180" s="93">
        <f>(I180)</f>
        <v>3.5</v>
      </c>
      <c r="K180" s="93"/>
      <c r="L180" s="93"/>
      <c r="M180" s="98"/>
    </row>
    <row r="181" spans="1:13" ht="25.5" x14ac:dyDescent="0.25">
      <c r="A181" s="89">
        <v>45533</v>
      </c>
      <c r="B181" s="90" t="s">
        <v>277</v>
      </c>
      <c r="C181" s="91"/>
      <c r="D181" s="92"/>
      <c r="E181" s="93"/>
      <c r="F181" s="94"/>
      <c r="G181" s="95">
        <v>41.16</v>
      </c>
      <c r="H181" s="95"/>
      <c r="I181" s="96">
        <f t="shared" si="8"/>
        <v>41.16</v>
      </c>
      <c r="J181" s="93">
        <f>(I181)</f>
        <v>41.16</v>
      </c>
      <c r="K181" s="93"/>
      <c r="L181" s="93"/>
      <c r="M181" s="98"/>
    </row>
    <row r="182" spans="1:13" x14ac:dyDescent="0.25">
      <c r="A182" s="89"/>
      <c r="B182" s="90"/>
      <c r="C182" s="91"/>
      <c r="D182" s="92"/>
      <c r="E182" s="93"/>
      <c r="F182" s="94"/>
      <c r="G182" s="95"/>
      <c r="H182" s="95"/>
      <c r="I182" s="124">
        <f t="shared" si="8"/>
        <v>0</v>
      </c>
      <c r="J182" s="93">
        <f>(I182)</f>
        <v>0</v>
      </c>
      <c r="K182" s="93"/>
      <c r="L182" s="93"/>
      <c r="M182" s="98"/>
    </row>
    <row r="183" spans="1:13" ht="25.5" x14ac:dyDescent="0.25">
      <c r="A183" s="89">
        <v>45588</v>
      </c>
      <c r="B183" s="90" t="s">
        <v>301</v>
      </c>
      <c r="C183" s="91"/>
      <c r="D183" s="92"/>
      <c r="E183" s="93"/>
      <c r="F183" s="94"/>
      <c r="G183" s="95"/>
      <c r="H183" s="95"/>
      <c r="I183" s="124">
        <f t="shared" si="8"/>
        <v>0</v>
      </c>
      <c r="J183" s="93">
        <f>K183</f>
        <v>750</v>
      </c>
      <c r="K183" s="93">
        <v>750</v>
      </c>
      <c r="L183" s="93"/>
      <c r="M183" s="98"/>
    </row>
    <row r="184" spans="1:13" x14ac:dyDescent="0.25">
      <c r="A184" s="89">
        <v>45985</v>
      </c>
      <c r="B184" s="90" t="s">
        <v>311</v>
      </c>
      <c r="C184" s="91"/>
      <c r="D184" s="92"/>
      <c r="E184" s="93"/>
      <c r="F184" s="94"/>
      <c r="G184" s="95">
        <v>3</v>
      </c>
      <c r="H184" s="95"/>
      <c r="I184" s="125">
        <f t="shared" si="8"/>
        <v>3</v>
      </c>
      <c r="J184" s="93">
        <f t="shared" ref="J184:J189" si="9">(I184)</f>
        <v>3</v>
      </c>
      <c r="K184" s="93"/>
      <c r="L184" s="93"/>
      <c r="M184" s="98"/>
    </row>
    <row r="185" spans="1:13" ht="25.5" x14ac:dyDescent="0.25">
      <c r="A185" s="89">
        <v>45990</v>
      </c>
      <c r="B185" s="90" t="s">
        <v>316</v>
      </c>
      <c r="C185" s="91"/>
      <c r="D185" s="92">
        <v>43</v>
      </c>
      <c r="E185" s="93"/>
      <c r="F185" s="94"/>
      <c r="G185" s="95"/>
      <c r="H185" s="95"/>
      <c r="I185" s="125">
        <f t="shared" si="8"/>
        <v>43</v>
      </c>
      <c r="J185" s="93">
        <f t="shared" si="9"/>
        <v>43</v>
      </c>
      <c r="K185" s="93"/>
      <c r="L185" s="93"/>
      <c r="M185" s="98"/>
    </row>
    <row r="186" spans="1:13" x14ac:dyDescent="0.25">
      <c r="A186" s="89">
        <v>46007</v>
      </c>
      <c r="B186" s="90" t="s">
        <v>323</v>
      </c>
      <c r="C186" s="91"/>
      <c r="D186" s="92"/>
      <c r="E186" s="93"/>
      <c r="F186" s="94"/>
      <c r="G186" s="95"/>
      <c r="H186" s="95">
        <v>75</v>
      </c>
      <c r="I186" s="125">
        <f t="shared" si="8"/>
        <v>75</v>
      </c>
      <c r="J186" s="93">
        <f t="shared" si="9"/>
        <v>75</v>
      </c>
      <c r="K186" s="93"/>
      <c r="L186" s="93"/>
      <c r="M186" s="98"/>
    </row>
    <row r="187" spans="1:13" ht="25.5" x14ac:dyDescent="0.25">
      <c r="A187" s="89">
        <v>46010</v>
      </c>
      <c r="B187" s="90" t="s">
        <v>324</v>
      </c>
      <c r="C187" s="91"/>
      <c r="D187" s="92"/>
      <c r="E187" s="93"/>
      <c r="F187" s="94"/>
      <c r="G187" s="95"/>
      <c r="H187" s="95">
        <v>190</v>
      </c>
      <c r="I187" s="125">
        <f t="shared" si="8"/>
        <v>190</v>
      </c>
      <c r="J187" s="93">
        <f t="shared" si="9"/>
        <v>190</v>
      </c>
      <c r="K187" s="93"/>
      <c r="L187" s="93"/>
      <c r="M187" s="98"/>
    </row>
    <row r="188" spans="1:13" x14ac:dyDescent="0.25">
      <c r="A188" s="89">
        <v>46018</v>
      </c>
      <c r="B188" s="90" t="s">
        <v>325</v>
      </c>
      <c r="C188" s="91"/>
      <c r="D188" s="92"/>
      <c r="E188" s="93"/>
      <c r="F188" s="94">
        <v>15</v>
      </c>
      <c r="G188" s="95"/>
      <c r="H188" s="95"/>
      <c r="I188" s="125">
        <f t="shared" si="8"/>
        <v>15</v>
      </c>
      <c r="J188" s="93">
        <f t="shared" si="9"/>
        <v>15</v>
      </c>
      <c r="K188" s="93"/>
      <c r="L188" s="93"/>
      <c r="M188" s="98"/>
    </row>
    <row r="189" spans="1:13" ht="25.5" x14ac:dyDescent="0.25">
      <c r="A189" s="89">
        <v>46021</v>
      </c>
      <c r="B189" s="90" t="s">
        <v>326</v>
      </c>
      <c r="C189" s="91"/>
      <c r="D189" s="92"/>
      <c r="E189" s="93"/>
      <c r="F189" s="94"/>
      <c r="G189" s="95"/>
      <c r="H189" s="95">
        <v>190</v>
      </c>
      <c r="I189" s="125">
        <f t="shared" si="8"/>
        <v>190</v>
      </c>
      <c r="J189" s="93">
        <f t="shared" si="9"/>
        <v>190</v>
      </c>
      <c r="K189" s="93"/>
      <c r="L189" s="93"/>
      <c r="M189" s="98"/>
    </row>
    <row r="190" spans="1:13" x14ac:dyDescent="0.25">
      <c r="A190" s="89"/>
      <c r="B190" s="90"/>
      <c r="C190" s="91"/>
      <c r="D190" s="92"/>
      <c r="E190" s="93"/>
      <c r="F190" s="94"/>
      <c r="G190" s="95"/>
      <c r="H190" s="95"/>
      <c r="I190" s="125">
        <f t="shared" si="8"/>
        <v>0</v>
      </c>
      <c r="J190" s="97"/>
      <c r="K190" s="93"/>
      <c r="L190" s="93"/>
      <c r="M190" s="98"/>
    </row>
    <row r="191" spans="1:13" x14ac:dyDescent="0.25">
      <c r="A191" s="89"/>
      <c r="B191" s="90"/>
      <c r="C191" s="91"/>
      <c r="D191" s="92"/>
      <c r="E191" s="93"/>
      <c r="F191" s="94"/>
      <c r="G191" s="95"/>
      <c r="H191" s="95"/>
      <c r="I191" s="125">
        <f t="shared" si="8"/>
        <v>0</v>
      </c>
      <c r="J191" s="97"/>
      <c r="K191" s="93"/>
      <c r="L191" s="93"/>
      <c r="M191" s="98"/>
    </row>
    <row r="192" spans="1:13" x14ac:dyDescent="0.25">
      <c r="A192" s="89"/>
      <c r="B192" s="90"/>
      <c r="C192" s="91"/>
      <c r="D192" s="92"/>
      <c r="E192" s="93"/>
      <c r="F192" s="94"/>
      <c r="G192" s="95"/>
      <c r="H192" s="95"/>
      <c r="I192" s="124">
        <f t="shared" si="8"/>
        <v>0</v>
      </c>
      <c r="J192" s="97"/>
      <c r="K192" s="93"/>
      <c r="L192" s="93"/>
      <c r="M192" s="98"/>
    </row>
    <row r="193" spans="1:13" x14ac:dyDescent="0.25">
      <c r="A193" s="89"/>
      <c r="B193" s="90"/>
      <c r="C193" s="91"/>
      <c r="D193" s="92"/>
      <c r="E193" s="93"/>
      <c r="F193" s="94"/>
      <c r="G193" s="95"/>
      <c r="H193" s="95"/>
      <c r="I193" s="124">
        <f t="shared" si="8"/>
        <v>0</v>
      </c>
      <c r="J193" s="97"/>
      <c r="K193" s="93"/>
      <c r="L193" s="93"/>
      <c r="M193" s="98"/>
    </row>
    <row r="194" spans="1:13" x14ac:dyDescent="0.25">
      <c r="A194" s="89"/>
      <c r="B194" s="90"/>
      <c r="C194" s="91"/>
      <c r="D194" s="92"/>
      <c r="E194" s="93"/>
      <c r="F194" s="94"/>
      <c r="G194" s="95"/>
      <c r="H194" s="95"/>
      <c r="I194" s="124">
        <f t="shared" si="8"/>
        <v>0</v>
      </c>
      <c r="J194" s="97"/>
      <c r="K194" s="93"/>
      <c r="L194" s="93"/>
      <c r="M194" s="98"/>
    </row>
    <row r="195" spans="1:13" x14ac:dyDescent="0.25">
      <c r="A195" s="89"/>
      <c r="B195" s="90"/>
      <c r="C195" s="91"/>
      <c r="D195" s="92"/>
      <c r="E195" s="93"/>
      <c r="F195" s="94"/>
      <c r="G195" s="95"/>
      <c r="H195" s="95"/>
      <c r="I195" s="124">
        <f t="shared" si="8"/>
        <v>0</v>
      </c>
      <c r="J195" s="97"/>
      <c r="K195" s="93"/>
      <c r="L195" s="93"/>
      <c r="M195" s="98"/>
    </row>
    <row r="196" spans="1:13" x14ac:dyDescent="0.25">
      <c r="A196" s="89"/>
      <c r="B196" s="90"/>
      <c r="C196" s="91"/>
      <c r="D196" s="92"/>
      <c r="E196" s="93"/>
      <c r="F196" s="94"/>
      <c r="G196" s="95"/>
      <c r="H196" s="95"/>
      <c r="I196" s="124">
        <f t="shared" si="8"/>
        <v>0</v>
      </c>
      <c r="J196" s="97"/>
      <c r="K196" s="93"/>
      <c r="L196" s="93"/>
      <c r="M196" s="98"/>
    </row>
    <row r="197" spans="1:13" x14ac:dyDescent="0.25">
      <c r="A197" s="89"/>
      <c r="B197" s="90"/>
      <c r="C197" s="91"/>
      <c r="D197" s="92"/>
      <c r="E197" s="93"/>
      <c r="F197" s="94"/>
      <c r="G197" s="95"/>
      <c r="H197" s="95"/>
      <c r="I197" s="124">
        <f t="shared" si="8"/>
        <v>0</v>
      </c>
      <c r="J197" s="97"/>
      <c r="K197" s="93"/>
      <c r="L197" s="93"/>
      <c r="M197" s="98"/>
    </row>
    <row r="198" spans="1:13" x14ac:dyDescent="0.25">
      <c r="A198" s="89"/>
      <c r="B198" s="90"/>
      <c r="C198" s="91"/>
      <c r="D198" s="92"/>
      <c r="E198" s="93"/>
      <c r="F198" s="94"/>
      <c r="G198" s="95"/>
      <c r="H198" s="95"/>
      <c r="I198" s="124">
        <f t="shared" si="8"/>
        <v>0</v>
      </c>
      <c r="J198" s="97"/>
      <c r="K198" s="93"/>
      <c r="L198" s="93"/>
      <c r="M198" s="98"/>
    </row>
    <row r="199" spans="1:13" x14ac:dyDescent="0.25">
      <c r="A199" s="89"/>
      <c r="B199" s="90"/>
      <c r="C199" s="91"/>
      <c r="D199" s="92"/>
      <c r="E199" s="93"/>
      <c r="F199" s="94"/>
      <c r="G199" s="95"/>
      <c r="H199" s="95"/>
      <c r="I199" s="124">
        <f t="shared" si="8"/>
        <v>0</v>
      </c>
      <c r="J199" s="97"/>
      <c r="K199" s="93"/>
      <c r="L199" s="93"/>
      <c r="M199" s="98"/>
    </row>
    <row r="200" spans="1:13" x14ac:dyDescent="0.25">
      <c r="A200" s="89"/>
      <c r="B200" s="90"/>
      <c r="C200" s="91"/>
      <c r="D200" s="92"/>
      <c r="E200" s="93"/>
      <c r="F200" s="94"/>
      <c r="G200" s="95"/>
      <c r="H200" s="95"/>
      <c r="I200" s="124">
        <f t="shared" si="8"/>
        <v>0</v>
      </c>
      <c r="J200" s="97"/>
      <c r="K200" s="93"/>
      <c r="L200" s="93"/>
      <c r="M200" s="98"/>
    </row>
    <row r="201" spans="1:13" x14ac:dyDescent="0.25">
      <c r="A201" s="89"/>
      <c r="B201" s="90"/>
      <c r="C201" s="91"/>
      <c r="D201" s="92"/>
      <c r="E201" s="93"/>
      <c r="F201" s="94"/>
      <c r="G201" s="95"/>
      <c r="H201" s="95"/>
      <c r="I201" s="124">
        <f t="shared" si="8"/>
        <v>0</v>
      </c>
      <c r="J201" s="97"/>
      <c r="K201" s="93"/>
      <c r="L201" s="93"/>
      <c r="M201" s="98"/>
    </row>
  </sheetData>
  <sortState xmlns:xlrd2="http://schemas.microsoft.com/office/spreadsheetml/2017/richdata2" ref="A1:M204">
    <sortCondition ref="C1:C204"/>
  </sortState>
  <conditionalFormatting sqref="I3:I5">
    <cfRule type="expression" dxfId="3" priority="1" stopIfTrue="1">
      <formula>I3=SUM(J3:M3)</formula>
    </cfRule>
  </conditionalFormatting>
  <conditionalFormatting sqref="I6:I109">
    <cfRule type="expression" dxfId="2" priority="3" stopIfTrue="1">
      <formula>I6=SUM(J6:M6)</formula>
    </cfRule>
  </conditionalFormatting>
  <conditionalFormatting sqref="I110:I201">
    <cfRule type="expression" dxfId="1" priority="2" stopIfTrue="1">
      <formula>I110=SUM(J110:M110)</formula>
    </cfRule>
  </conditionalFormatting>
  <pageMargins left="0.7" right="0.7" top="0.75" bottom="0.75" header="0.3" footer="0.3"/>
  <pageSetup paperSize="9"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2B3F08-6C21-9242-881A-7DF8D7B16295}">
  <dimension ref="A1:U86"/>
  <sheetViews>
    <sheetView topLeftCell="A16" workbookViewId="0">
      <selection activeCell="S10" sqref="S10:U29"/>
    </sheetView>
  </sheetViews>
  <sheetFormatPr defaultColWidth="11.42578125" defaultRowHeight="15" x14ac:dyDescent="0.25"/>
  <cols>
    <col min="2" max="2" width="10.85546875" style="171"/>
  </cols>
  <sheetData>
    <row r="1" spans="1:21" ht="15.75" thickBot="1" x14ac:dyDescent="0.3">
      <c r="A1" s="27"/>
      <c r="B1" s="28"/>
      <c r="C1" s="29"/>
      <c r="D1" s="26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30"/>
    </row>
    <row r="2" spans="1:21" ht="15.75" thickBot="1" x14ac:dyDescent="0.3">
      <c r="A2" s="27" t="s">
        <v>48</v>
      </c>
      <c r="B2" s="28"/>
      <c r="C2" s="29"/>
      <c r="D2" s="26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30"/>
    </row>
    <row r="3" spans="1:21" ht="26.25" thickBot="1" x14ac:dyDescent="0.3">
      <c r="A3" s="35"/>
      <c r="B3" s="36"/>
      <c r="C3" s="31"/>
      <c r="D3" s="32"/>
      <c r="E3" s="197" t="s">
        <v>65</v>
      </c>
      <c r="F3" s="198"/>
      <c r="G3" s="199"/>
      <c r="H3" s="197" t="s">
        <v>66</v>
      </c>
      <c r="I3" s="198"/>
      <c r="J3" s="198"/>
      <c r="K3" s="33" t="s">
        <v>63</v>
      </c>
      <c r="L3" s="34" t="s">
        <v>64</v>
      </c>
      <c r="M3" s="200"/>
      <c r="N3" s="200"/>
      <c r="O3" s="200"/>
      <c r="P3" s="201"/>
    </row>
    <row r="4" spans="1:21" ht="39" thickBot="1" x14ac:dyDescent="0.3">
      <c r="A4" s="39" t="s">
        <v>67</v>
      </c>
      <c r="B4" s="33" t="s">
        <v>68</v>
      </c>
      <c r="C4" s="33" t="s">
        <v>69</v>
      </c>
      <c r="D4" s="33" t="s">
        <v>77</v>
      </c>
      <c r="E4" s="33" t="s">
        <v>78</v>
      </c>
      <c r="F4" s="33" t="s">
        <v>79</v>
      </c>
      <c r="G4" s="33" t="s">
        <v>51</v>
      </c>
      <c r="H4" s="33" t="s">
        <v>80</v>
      </c>
      <c r="I4" s="33" t="s">
        <v>81</v>
      </c>
      <c r="J4" s="40" t="s">
        <v>82</v>
      </c>
      <c r="K4" s="33"/>
      <c r="L4" s="33"/>
      <c r="M4" s="37" t="s">
        <v>73</v>
      </c>
      <c r="N4" s="37" t="s">
        <v>74</v>
      </c>
      <c r="O4" s="38" t="s">
        <v>75</v>
      </c>
      <c r="P4" s="33" t="s">
        <v>76</v>
      </c>
    </row>
    <row r="5" spans="1:21" ht="15.75" thickBot="1" x14ac:dyDescent="0.3">
      <c r="A5" s="45"/>
      <c r="B5" s="46"/>
      <c r="C5" s="47"/>
      <c r="D5" s="48"/>
      <c r="E5" s="49"/>
      <c r="F5" s="50"/>
      <c r="G5" s="51"/>
      <c r="H5" s="52"/>
      <c r="I5" s="50"/>
      <c r="J5" s="53"/>
      <c r="K5" s="54"/>
      <c r="L5" s="44"/>
      <c r="M5" s="42"/>
      <c r="N5" s="42"/>
      <c r="O5" s="42"/>
      <c r="P5" s="43"/>
    </row>
    <row r="6" spans="1:21" ht="39" thickTop="1" x14ac:dyDescent="0.25">
      <c r="A6" s="55">
        <v>45292</v>
      </c>
      <c r="B6" s="60" t="s">
        <v>85</v>
      </c>
      <c r="C6" s="61"/>
      <c r="D6" s="62"/>
      <c r="E6" s="63"/>
      <c r="F6" s="64"/>
      <c r="G6" s="65"/>
      <c r="H6" s="63"/>
      <c r="I6" s="66">
        <v>409</v>
      </c>
      <c r="J6" s="65"/>
      <c r="K6" s="67"/>
      <c r="L6" s="68">
        <f>SUM(E6:K6)</f>
        <v>409</v>
      </c>
      <c r="M6" s="69"/>
      <c r="N6" s="69"/>
      <c r="O6" s="64"/>
      <c r="P6" s="70">
        <v>409</v>
      </c>
    </row>
    <row r="7" spans="1:21" x14ac:dyDescent="0.25">
      <c r="A7" s="79"/>
      <c r="B7" s="60"/>
      <c r="C7" s="80"/>
      <c r="D7" s="81"/>
      <c r="E7" s="59"/>
      <c r="F7" s="56"/>
      <c r="G7" s="57"/>
      <c r="H7" s="59"/>
      <c r="I7" s="74"/>
      <c r="J7" s="57"/>
      <c r="K7" s="82"/>
      <c r="L7" s="83">
        <f t="shared" ref="L7:L80" si="0">SUM(E7:K7)</f>
        <v>0</v>
      </c>
      <c r="M7" s="84"/>
      <c r="N7" s="84"/>
      <c r="O7" s="74"/>
      <c r="P7" s="85"/>
    </row>
    <row r="8" spans="1:21" x14ac:dyDescent="0.25">
      <c r="A8" s="86"/>
      <c r="B8" s="60"/>
      <c r="C8" s="80"/>
      <c r="D8" s="87"/>
      <c r="E8" s="77"/>
      <c r="F8" s="74"/>
      <c r="G8" s="75"/>
      <c r="H8" s="77"/>
      <c r="I8" s="74"/>
      <c r="J8" s="75"/>
      <c r="K8" s="70"/>
      <c r="L8" s="58">
        <f t="shared" si="0"/>
        <v>0</v>
      </c>
      <c r="M8" s="88"/>
      <c r="N8" s="88"/>
      <c r="O8" s="74"/>
      <c r="P8" s="85"/>
    </row>
    <row r="9" spans="1:21" ht="38.25" x14ac:dyDescent="0.25">
      <c r="A9" s="99">
        <v>45292</v>
      </c>
      <c r="B9" s="100" t="s">
        <v>89</v>
      </c>
      <c r="C9" s="101"/>
      <c r="D9" s="102"/>
      <c r="E9" s="97">
        <v>42.4</v>
      </c>
      <c r="F9" s="93"/>
      <c r="G9" s="94"/>
      <c r="H9" s="93"/>
      <c r="I9" s="93"/>
      <c r="J9" s="94"/>
      <c r="K9" s="103"/>
      <c r="L9" s="96">
        <f t="shared" si="0"/>
        <v>42.4</v>
      </c>
      <c r="M9" s="104">
        <v>42.4</v>
      </c>
      <c r="N9" s="104"/>
      <c r="O9" s="104"/>
      <c r="P9" s="94"/>
    </row>
    <row r="10" spans="1:21" ht="25.5" x14ac:dyDescent="0.25">
      <c r="A10" s="99">
        <v>45293</v>
      </c>
      <c r="B10" s="100" t="s">
        <v>91</v>
      </c>
      <c r="C10" s="101" t="s">
        <v>92</v>
      </c>
      <c r="D10" s="102">
        <v>1</v>
      </c>
      <c r="E10" s="97"/>
      <c r="F10" s="93"/>
      <c r="G10" s="94"/>
      <c r="H10" s="93"/>
      <c r="I10" s="93">
        <v>50</v>
      </c>
      <c r="J10" s="94"/>
      <c r="K10" s="103"/>
      <c r="L10" s="96">
        <f t="shared" si="0"/>
        <v>50</v>
      </c>
      <c r="M10" s="104">
        <v>50</v>
      </c>
      <c r="N10" s="104"/>
      <c r="O10" s="104"/>
      <c r="P10" s="94"/>
      <c r="S10">
        <v>0</v>
      </c>
      <c r="T10" t="s">
        <v>331</v>
      </c>
      <c r="U10">
        <v>50</v>
      </c>
    </row>
    <row r="11" spans="1:21" ht="51" x14ac:dyDescent="0.25">
      <c r="A11" s="99">
        <v>45309</v>
      </c>
      <c r="B11" s="100" t="s">
        <v>94</v>
      </c>
      <c r="C11" s="101" t="s">
        <v>95</v>
      </c>
      <c r="D11" s="102">
        <v>2</v>
      </c>
      <c r="E11" s="97"/>
      <c r="F11" s="93"/>
      <c r="G11" s="94"/>
      <c r="H11" s="93"/>
      <c r="I11" s="93">
        <v>21.14</v>
      </c>
      <c r="J11" s="94"/>
      <c r="K11" s="103"/>
      <c r="L11" s="96">
        <f t="shared" si="0"/>
        <v>21.14</v>
      </c>
      <c r="M11" s="104">
        <v>21.14</v>
      </c>
      <c r="N11" s="104"/>
      <c r="O11" s="104"/>
      <c r="P11" s="94"/>
      <c r="S11">
        <v>1</v>
      </c>
      <c r="T11" t="s">
        <v>332</v>
      </c>
      <c r="U11">
        <v>94.01</v>
      </c>
    </row>
    <row r="12" spans="1:21" ht="51" x14ac:dyDescent="0.25">
      <c r="A12" s="99">
        <v>45309</v>
      </c>
      <c r="B12" s="100" t="s">
        <v>97</v>
      </c>
      <c r="C12" s="101" t="s">
        <v>95</v>
      </c>
      <c r="D12" s="102">
        <v>3</v>
      </c>
      <c r="E12" s="97"/>
      <c r="F12" s="93"/>
      <c r="G12" s="94"/>
      <c r="H12" s="93"/>
      <c r="I12" s="93">
        <v>12.63</v>
      </c>
      <c r="J12" s="94"/>
      <c r="K12" s="103"/>
      <c r="L12" s="96">
        <f t="shared" si="0"/>
        <v>12.63</v>
      </c>
      <c r="M12" s="104">
        <v>12.63</v>
      </c>
      <c r="N12" s="104"/>
      <c r="O12" s="104"/>
      <c r="P12" s="94"/>
      <c r="S12">
        <v>2</v>
      </c>
      <c r="T12" t="s">
        <v>333</v>
      </c>
      <c r="U12">
        <v>31.1</v>
      </c>
    </row>
    <row r="13" spans="1:21" ht="63.75" x14ac:dyDescent="0.25">
      <c r="A13" s="99">
        <v>45314</v>
      </c>
      <c r="B13" s="100" t="s">
        <v>99</v>
      </c>
      <c r="C13" s="101" t="s">
        <v>95</v>
      </c>
      <c r="D13" s="102">
        <v>4</v>
      </c>
      <c r="E13" s="97"/>
      <c r="F13" s="93"/>
      <c r="G13" s="94"/>
      <c r="H13" s="93"/>
      <c r="I13" s="93">
        <v>60.24</v>
      </c>
      <c r="J13" s="94"/>
      <c r="K13" s="103"/>
      <c r="L13" s="96">
        <f t="shared" si="0"/>
        <v>60.24</v>
      </c>
      <c r="M13" s="104">
        <v>60.24</v>
      </c>
      <c r="N13" s="104"/>
      <c r="O13" s="104"/>
      <c r="P13" s="94"/>
      <c r="S13">
        <v>3</v>
      </c>
      <c r="T13" t="s">
        <v>334</v>
      </c>
      <c r="U13">
        <v>36.75</v>
      </c>
    </row>
    <row r="14" spans="1:21" x14ac:dyDescent="0.25">
      <c r="A14" s="99"/>
      <c r="B14" s="100"/>
      <c r="C14" s="101"/>
      <c r="D14" s="102"/>
      <c r="E14" s="97"/>
      <c r="F14" s="93"/>
      <c r="G14" s="94"/>
      <c r="H14" s="97"/>
      <c r="I14" s="93"/>
      <c r="J14" s="94"/>
      <c r="K14" s="103"/>
      <c r="L14" s="96">
        <f t="shared" si="0"/>
        <v>0</v>
      </c>
      <c r="M14" s="104"/>
      <c r="N14" s="104"/>
      <c r="O14" s="104"/>
      <c r="P14" s="94"/>
      <c r="S14">
        <v>5</v>
      </c>
      <c r="U14">
        <v>16.5</v>
      </c>
    </row>
    <row r="15" spans="1:21" ht="51" x14ac:dyDescent="0.25">
      <c r="A15" s="99">
        <v>45316</v>
      </c>
      <c r="B15" s="100" t="s">
        <v>102</v>
      </c>
      <c r="C15" s="101" t="s">
        <v>103</v>
      </c>
      <c r="D15" s="102">
        <v>5</v>
      </c>
      <c r="E15" s="97"/>
      <c r="F15" s="93"/>
      <c r="G15" s="94"/>
      <c r="H15" s="97"/>
      <c r="I15" s="93">
        <v>31.1</v>
      </c>
      <c r="J15" s="94"/>
      <c r="K15" s="103"/>
      <c r="L15" s="96">
        <f t="shared" si="0"/>
        <v>31.1</v>
      </c>
      <c r="M15" s="104">
        <v>31.1</v>
      </c>
      <c r="N15" s="104"/>
      <c r="O15" s="104"/>
      <c r="P15" s="94"/>
      <c r="S15">
        <v>8</v>
      </c>
      <c r="T15" t="s">
        <v>335</v>
      </c>
      <c r="U15">
        <f>1179.08+117.5+10.5+494.57+30</f>
        <v>1831.6499999999999</v>
      </c>
    </row>
    <row r="16" spans="1:21" x14ac:dyDescent="0.25">
      <c r="A16" s="99"/>
      <c r="B16" s="100"/>
      <c r="C16" s="101"/>
      <c r="D16" s="102"/>
      <c r="E16" s="97"/>
      <c r="F16" s="93"/>
      <c r="G16" s="94"/>
      <c r="H16" s="97"/>
      <c r="I16" s="93"/>
      <c r="J16" s="94"/>
      <c r="K16" s="103"/>
      <c r="L16" s="96">
        <f t="shared" si="0"/>
        <v>0</v>
      </c>
      <c r="M16" s="104"/>
      <c r="N16" s="104"/>
      <c r="O16" s="104"/>
      <c r="P16" s="94"/>
      <c r="S16">
        <v>6</v>
      </c>
      <c r="U16">
        <v>75</v>
      </c>
    </row>
    <row r="17" spans="1:21" ht="63.75" x14ac:dyDescent="0.25">
      <c r="A17" s="99">
        <v>45329</v>
      </c>
      <c r="B17" s="100" t="s">
        <v>106</v>
      </c>
      <c r="C17" s="101"/>
      <c r="D17" s="102">
        <v>6</v>
      </c>
      <c r="E17" s="97">
        <v>8.99</v>
      </c>
      <c r="F17" s="93"/>
      <c r="G17" s="94"/>
      <c r="H17" s="97"/>
      <c r="I17" s="93"/>
      <c r="J17" s="94"/>
      <c r="K17" s="103"/>
      <c r="L17" s="96">
        <f t="shared" si="0"/>
        <v>8.99</v>
      </c>
      <c r="M17" s="104">
        <v>8.99</v>
      </c>
      <c r="N17" s="104"/>
      <c r="O17" s="104"/>
      <c r="P17" s="94"/>
      <c r="S17">
        <v>7</v>
      </c>
      <c r="T17" t="s">
        <v>336</v>
      </c>
      <c r="U17">
        <v>309.85000000000002</v>
      </c>
    </row>
    <row r="18" spans="1:21" x14ac:dyDescent="0.25">
      <c r="A18" s="99"/>
      <c r="B18" s="100"/>
      <c r="C18" s="101"/>
      <c r="D18" s="102"/>
      <c r="E18" s="97"/>
      <c r="F18" s="93"/>
      <c r="G18" s="94"/>
      <c r="H18" s="97"/>
      <c r="I18" s="93"/>
      <c r="J18" s="94"/>
      <c r="K18" s="103"/>
      <c r="L18" s="96">
        <f t="shared" si="0"/>
        <v>0</v>
      </c>
      <c r="M18" s="104"/>
      <c r="N18" s="104"/>
      <c r="O18" s="104"/>
      <c r="P18" s="94"/>
      <c r="S18">
        <v>9</v>
      </c>
      <c r="U18">
        <f>25+88</f>
        <v>113</v>
      </c>
    </row>
    <row r="19" spans="1:21" ht="51" x14ac:dyDescent="0.25">
      <c r="A19" s="99">
        <v>45338</v>
      </c>
      <c r="B19" s="100" t="s">
        <v>109</v>
      </c>
      <c r="C19" s="101"/>
      <c r="D19" s="102">
        <v>7</v>
      </c>
      <c r="E19" s="97">
        <v>50</v>
      </c>
      <c r="F19" s="93"/>
      <c r="G19" s="94"/>
      <c r="H19" s="97"/>
      <c r="I19" s="93"/>
      <c r="J19" s="94"/>
      <c r="K19" s="103"/>
      <c r="L19" s="96">
        <f t="shared" si="0"/>
        <v>50</v>
      </c>
      <c r="M19" s="104">
        <v>50</v>
      </c>
      <c r="N19" s="104"/>
      <c r="O19" s="104"/>
      <c r="P19" s="94"/>
      <c r="S19">
        <v>10</v>
      </c>
      <c r="U19">
        <v>261.5</v>
      </c>
    </row>
    <row r="20" spans="1:21" x14ac:dyDescent="0.25">
      <c r="A20" s="106"/>
      <c r="B20" s="100"/>
      <c r="C20" s="101"/>
      <c r="D20" s="102"/>
      <c r="E20" s="97"/>
      <c r="F20" s="93"/>
      <c r="G20" s="94"/>
      <c r="H20" s="97"/>
      <c r="I20" s="93"/>
      <c r="J20" s="94"/>
      <c r="K20" s="97"/>
      <c r="L20" s="96">
        <f t="shared" si="0"/>
        <v>0</v>
      </c>
      <c r="M20" s="104"/>
      <c r="N20" s="104"/>
      <c r="O20" s="104"/>
      <c r="P20" s="94"/>
      <c r="S20">
        <v>12</v>
      </c>
      <c r="U20">
        <v>132.25</v>
      </c>
    </row>
    <row r="21" spans="1:21" ht="38.25" x14ac:dyDescent="0.25">
      <c r="A21" s="106">
        <v>45340</v>
      </c>
      <c r="B21" s="100" t="s">
        <v>112</v>
      </c>
      <c r="C21" s="101" t="s">
        <v>113</v>
      </c>
      <c r="D21" s="102">
        <v>8</v>
      </c>
      <c r="E21" s="97"/>
      <c r="F21" s="107"/>
      <c r="G21" s="94"/>
      <c r="H21" s="97"/>
      <c r="I21" s="93">
        <v>36.75</v>
      </c>
      <c r="J21" s="94"/>
      <c r="K21" s="97"/>
      <c r="L21" s="96">
        <f t="shared" si="0"/>
        <v>36.75</v>
      </c>
      <c r="M21" s="104">
        <v>36.75</v>
      </c>
      <c r="N21" s="104"/>
      <c r="O21" s="104"/>
      <c r="P21" s="94"/>
      <c r="S21">
        <v>13</v>
      </c>
      <c r="U21">
        <v>91.1</v>
      </c>
    </row>
    <row r="22" spans="1:21" x14ac:dyDescent="0.25">
      <c r="A22" s="106"/>
      <c r="B22" s="100"/>
      <c r="C22" s="101"/>
      <c r="D22" s="102"/>
      <c r="E22" s="97"/>
      <c r="F22" s="107"/>
      <c r="G22" s="94"/>
      <c r="H22" s="97"/>
      <c r="I22" s="104"/>
      <c r="J22" s="94"/>
      <c r="K22" s="103"/>
      <c r="L22" s="96">
        <f t="shared" si="0"/>
        <v>0</v>
      </c>
      <c r="M22" s="104"/>
      <c r="N22" s="104"/>
      <c r="O22" s="104"/>
      <c r="P22" s="94"/>
      <c r="S22">
        <v>17</v>
      </c>
      <c r="U22">
        <f>42+44.4</f>
        <v>86.4</v>
      </c>
    </row>
    <row r="23" spans="1:21" ht="51" x14ac:dyDescent="0.25">
      <c r="A23" s="106">
        <v>45359</v>
      </c>
      <c r="B23" s="100" t="s">
        <v>116</v>
      </c>
      <c r="C23" s="110">
        <v>8</v>
      </c>
      <c r="D23" s="102"/>
      <c r="E23" s="97"/>
      <c r="F23" s="93"/>
      <c r="G23" s="94"/>
      <c r="H23" s="111"/>
      <c r="I23" s="93"/>
      <c r="J23" s="94"/>
      <c r="K23" s="103">
        <v>140</v>
      </c>
      <c r="L23" s="96">
        <f t="shared" si="0"/>
        <v>140</v>
      </c>
      <c r="M23" s="104">
        <v>140</v>
      </c>
      <c r="N23" s="104"/>
      <c r="O23" s="104"/>
      <c r="P23" s="94"/>
      <c r="S23">
        <v>18</v>
      </c>
      <c r="U23">
        <v>412.3</v>
      </c>
    </row>
    <row r="24" spans="1:21" x14ac:dyDescent="0.25">
      <c r="A24" s="106"/>
      <c r="B24" s="100"/>
      <c r="C24" s="110"/>
      <c r="D24" s="102"/>
      <c r="E24" s="97"/>
      <c r="F24" s="93"/>
      <c r="G24" s="94"/>
      <c r="H24" s="97"/>
      <c r="I24" s="104"/>
      <c r="J24" s="94"/>
      <c r="K24" s="103"/>
      <c r="L24" s="96">
        <f t="shared" si="0"/>
        <v>0</v>
      </c>
      <c r="M24" s="104"/>
      <c r="N24" s="104"/>
      <c r="O24" s="104"/>
      <c r="P24" s="94"/>
      <c r="S24">
        <v>19</v>
      </c>
      <c r="U24">
        <v>95</v>
      </c>
    </row>
    <row r="25" spans="1:21" ht="89.25" x14ac:dyDescent="0.25">
      <c r="A25" s="106">
        <v>45360</v>
      </c>
      <c r="B25" s="100" t="s">
        <v>119</v>
      </c>
      <c r="C25" s="110">
        <v>5</v>
      </c>
      <c r="D25" s="102">
        <v>9</v>
      </c>
      <c r="E25" s="97"/>
      <c r="F25" s="93"/>
      <c r="G25" s="94"/>
      <c r="H25" s="97"/>
      <c r="I25" s="104">
        <v>16.5</v>
      </c>
      <c r="J25" s="94"/>
      <c r="K25" s="103"/>
      <c r="L25" s="96">
        <f t="shared" si="0"/>
        <v>16.5</v>
      </c>
      <c r="M25" s="104">
        <v>16.5</v>
      </c>
      <c r="N25" s="104"/>
      <c r="O25" s="104"/>
      <c r="P25" s="94"/>
      <c r="S25">
        <v>20</v>
      </c>
      <c r="U25">
        <v>113.35</v>
      </c>
    </row>
    <row r="26" spans="1:21" ht="38.25" x14ac:dyDescent="0.25">
      <c r="A26" s="106">
        <v>45360</v>
      </c>
      <c r="B26" s="100" t="s">
        <v>121</v>
      </c>
      <c r="C26" s="110"/>
      <c r="D26" s="102">
        <v>10</v>
      </c>
      <c r="E26" s="97"/>
      <c r="F26" s="93"/>
      <c r="G26" s="94">
        <v>30</v>
      </c>
      <c r="H26" s="97"/>
      <c r="I26" s="104"/>
      <c r="J26" s="94"/>
      <c r="K26" s="103"/>
      <c r="L26" s="96">
        <f t="shared" si="0"/>
        <v>30</v>
      </c>
      <c r="M26" s="104">
        <v>30</v>
      </c>
      <c r="N26" s="104"/>
      <c r="O26" s="104"/>
      <c r="P26" s="94"/>
      <c r="T26" t="s">
        <v>337</v>
      </c>
      <c r="U26">
        <v>8</v>
      </c>
    </row>
    <row r="27" spans="1:21" ht="51" x14ac:dyDescent="0.25">
      <c r="A27" s="106">
        <v>45360</v>
      </c>
      <c r="B27" s="100" t="s">
        <v>123</v>
      </c>
      <c r="C27" s="110">
        <v>9</v>
      </c>
      <c r="D27" s="102"/>
      <c r="E27" s="97"/>
      <c r="F27" s="93"/>
      <c r="G27" s="94"/>
      <c r="H27" s="97"/>
      <c r="I27" s="104"/>
      <c r="J27" s="94"/>
      <c r="K27" s="103">
        <v>54</v>
      </c>
      <c r="L27" s="96">
        <f t="shared" si="0"/>
        <v>54</v>
      </c>
      <c r="M27" s="104">
        <v>54</v>
      </c>
      <c r="N27" s="104"/>
      <c r="O27" s="104"/>
      <c r="P27" s="94"/>
      <c r="S27">
        <v>21</v>
      </c>
      <c r="U27">
        <v>65.400000000000006</v>
      </c>
    </row>
    <row r="28" spans="1:21" x14ac:dyDescent="0.25">
      <c r="A28" s="106"/>
      <c r="B28" s="100"/>
      <c r="C28" s="110"/>
      <c r="D28" s="102"/>
      <c r="E28" s="97"/>
      <c r="F28" s="93"/>
      <c r="G28" s="94"/>
      <c r="H28" s="97"/>
      <c r="I28" s="104"/>
      <c r="J28" s="94"/>
      <c r="K28" s="103"/>
      <c r="L28" s="96">
        <f t="shared" si="0"/>
        <v>0</v>
      </c>
      <c r="M28" s="104"/>
      <c r="N28" s="104"/>
      <c r="O28" s="104"/>
      <c r="P28" s="94"/>
      <c r="U28" s="172"/>
    </row>
    <row r="29" spans="1:21" ht="38.25" x14ac:dyDescent="0.25">
      <c r="A29" s="113">
        <v>45362</v>
      </c>
      <c r="B29" s="100" t="s">
        <v>126</v>
      </c>
      <c r="C29" s="114">
        <v>8</v>
      </c>
      <c r="D29" s="102"/>
      <c r="E29" s="97"/>
      <c r="F29" s="93"/>
      <c r="G29" s="94"/>
      <c r="H29" s="97"/>
      <c r="I29" s="93"/>
      <c r="J29" s="94"/>
      <c r="K29" s="103">
        <v>140</v>
      </c>
      <c r="L29" s="96">
        <f t="shared" si="0"/>
        <v>140</v>
      </c>
      <c r="M29" s="104">
        <v>140</v>
      </c>
      <c r="N29" s="104"/>
      <c r="O29" s="104"/>
      <c r="P29" s="94"/>
      <c r="U29">
        <f>SUM(U10:U28)</f>
        <v>3823.16</v>
      </c>
    </row>
    <row r="30" spans="1:21" x14ac:dyDescent="0.25">
      <c r="A30" s="106"/>
      <c r="B30" s="100"/>
      <c r="C30" s="110"/>
      <c r="D30" s="102"/>
      <c r="E30" s="97"/>
      <c r="F30" s="93"/>
      <c r="G30" s="94"/>
      <c r="H30" s="97"/>
      <c r="I30" s="93"/>
      <c r="J30" s="94"/>
      <c r="K30" s="103"/>
      <c r="L30" s="96">
        <f t="shared" si="0"/>
        <v>0</v>
      </c>
      <c r="M30" s="104"/>
      <c r="N30" s="104"/>
      <c r="O30" s="104"/>
      <c r="P30" s="94"/>
    </row>
    <row r="31" spans="1:21" ht="51" x14ac:dyDescent="0.25">
      <c r="A31" s="106">
        <v>45366</v>
      </c>
      <c r="B31" s="100" t="s">
        <v>129</v>
      </c>
      <c r="C31" s="110">
        <v>8</v>
      </c>
      <c r="D31" s="102">
        <v>11</v>
      </c>
      <c r="E31" s="97"/>
      <c r="F31" s="93"/>
      <c r="G31" s="94"/>
      <c r="H31" s="97"/>
      <c r="I31" s="93">
        <v>955.08</v>
      </c>
      <c r="J31" s="94"/>
      <c r="K31" s="103"/>
      <c r="L31" s="96">
        <f t="shared" si="0"/>
        <v>955.08</v>
      </c>
      <c r="M31" s="104">
        <v>955.08</v>
      </c>
      <c r="N31" s="104"/>
      <c r="O31" s="104"/>
      <c r="P31" s="94"/>
    </row>
    <row r="32" spans="1:21" x14ac:dyDescent="0.25">
      <c r="A32" s="106"/>
      <c r="B32" s="100"/>
      <c r="C32" s="110"/>
      <c r="D32" s="102"/>
      <c r="E32" s="97"/>
      <c r="F32" s="93"/>
      <c r="G32" s="94"/>
      <c r="H32" s="97"/>
      <c r="I32" s="93"/>
      <c r="J32" s="94"/>
      <c r="K32" s="103"/>
      <c r="L32" s="96">
        <f t="shared" si="0"/>
        <v>0</v>
      </c>
      <c r="M32" s="104"/>
      <c r="N32" s="104"/>
      <c r="O32" s="104"/>
      <c r="P32" s="94"/>
    </row>
    <row r="33" spans="1:16" ht="51" x14ac:dyDescent="0.25">
      <c r="A33" s="106">
        <v>45376</v>
      </c>
      <c r="B33" s="100" t="s">
        <v>132</v>
      </c>
      <c r="C33" s="110">
        <v>7</v>
      </c>
      <c r="D33" s="102">
        <v>12</v>
      </c>
      <c r="E33" s="97"/>
      <c r="F33" s="93"/>
      <c r="G33" s="94"/>
      <c r="H33" s="97"/>
      <c r="I33" s="93">
        <v>64</v>
      </c>
      <c r="J33" s="94"/>
      <c r="K33" s="103"/>
      <c r="L33" s="96">
        <f t="shared" si="0"/>
        <v>64</v>
      </c>
      <c r="M33" s="104">
        <v>64</v>
      </c>
      <c r="N33" s="104"/>
      <c r="O33" s="104"/>
      <c r="P33" s="94"/>
    </row>
    <row r="34" spans="1:16" ht="51" x14ac:dyDescent="0.25">
      <c r="A34" s="106">
        <v>45377</v>
      </c>
      <c r="B34" s="100" t="s">
        <v>134</v>
      </c>
      <c r="C34" s="110">
        <v>7</v>
      </c>
      <c r="D34" s="102">
        <v>13</v>
      </c>
      <c r="E34" s="97"/>
      <c r="F34" s="93"/>
      <c r="G34" s="94"/>
      <c r="H34" s="97"/>
      <c r="I34" s="93">
        <v>60</v>
      </c>
      <c r="J34" s="94"/>
      <c r="K34" s="103"/>
      <c r="L34" s="96">
        <f t="shared" si="0"/>
        <v>60</v>
      </c>
      <c r="M34" s="104">
        <v>60</v>
      </c>
      <c r="N34" s="104"/>
      <c r="O34" s="104"/>
      <c r="P34" s="94"/>
    </row>
    <row r="35" spans="1:16" ht="38.25" x14ac:dyDescent="0.25">
      <c r="A35" s="106">
        <v>45377</v>
      </c>
      <c r="B35" s="100" t="s">
        <v>135</v>
      </c>
      <c r="C35" s="110">
        <v>7</v>
      </c>
      <c r="D35" s="102">
        <v>14</v>
      </c>
      <c r="E35" s="97"/>
      <c r="F35" s="93"/>
      <c r="G35" s="94"/>
      <c r="H35" s="97"/>
      <c r="I35" s="93">
        <v>100</v>
      </c>
      <c r="J35" s="94"/>
      <c r="K35" s="103"/>
      <c r="L35" s="96">
        <f t="shared" si="0"/>
        <v>100</v>
      </c>
      <c r="M35" s="104">
        <v>100</v>
      </c>
      <c r="N35" s="104"/>
      <c r="O35" s="104"/>
      <c r="P35" s="94"/>
    </row>
    <row r="36" spans="1:16" x14ac:dyDescent="0.25">
      <c r="A36" s="106"/>
      <c r="B36" s="100"/>
      <c r="C36" s="110"/>
      <c r="D36" s="102"/>
      <c r="E36" s="97"/>
      <c r="F36" s="93"/>
      <c r="G36" s="94"/>
      <c r="H36" s="97"/>
      <c r="I36" s="93"/>
      <c r="J36" s="94"/>
      <c r="K36" s="103"/>
      <c r="L36" s="96">
        <f t="shared" si="0"/>
        <v>0</v>
      </c>
      <c r="M36" s="104"/>
      <c r="N36" s="104"/>
      <c r="O36" s="104"/>
      <c r="P36" s="94"/>
    </row>
    <row r="37" spans="1:16" ht="63.75" x14ac:dyDescent="0.25">
      <c r="A37" s="106">
        <v>45380</v>
      </c>
      <c r="B37" s="100" t="s">
        <v>138</v>
      </c>
      <c r="C37" s="110">
        <v>6</v>
      </c>
      <c r="D37" s="102">
        <v>15</v>
      </c>
      <c r="E37" s="97"/>
      <c r="F37" s="93"/>
      <c r="G37" s="94"/>
      <c r="H37" s="97"/>
      <c r="I37" s="93">
        <v>75</v>
      </c>
      <c r="J37" s="94"/>
      <c r="K37" s="103"/>
      <c r="L37" s="96">
        <f t="shared" si="0"/>
        <v>75</v>
      </c>
      <c r="M37" s="104">
        <v>75</v>
      </c>
      <c r="N37" s="104"/>
      <c r="O37" s="104"/>
      <c r="P37" s="94"/>
    </row>
    <row r="38" spans="1:16" x14ac:dyDescent="0.25">
      <c r="A38" s="106"/>
      <c r="B38" s="100"/>
      <c r="C38" s="110"/>
      <c r="D38" s="102"/>
      <c r="E38" s="97"/>
      <c r="F38" s="93"/>
      <c r="G38" s="94"/>
      <c r="H38" s="97"/>
      <c r="I38" s="93"/>
      <c r="J38" s="94"/>
      <c r="K38" s="103"/>
      <c r="L38" s="96">
        <f t="shared" si="0"/>
        <v>0</v>
      </c>
      <c r="M38" s="104"/>
      <c r="N38" s="104"/>
      <c r="O38" s="104"/>
      <c r="P38" s="94"/>
    </row>
    <row r="39" spans="1:16" ht="38.25" x14ac:dyDescent="0.25">
      <c r="A39" s="106">
        <v>45383</v>
      </c>
      <c r="B39" s="100" t="s">
        <v>141</v>
      </c>
      <c r="C39" s="110"/>
      <c r="D39" s="102"/>
      <c r="E39" s="97">
        <v>48.75</v>
      </c>
      <c r="F39" s="93"/>
      <c r="G39" s="94"/>
      <c r="H39" s="97"/>
      <c r="I39" s="93"/>
      <c r="J39" s="94"/>
      <c r="K39" s="103"/>
      <c r="L39" s="96">
        <f t="shared" si="0"/>
        <v>48.75</v>
      </c>
      <c r="M39" s="104">
        <v>48.75</v>
      </c>
      <c r="N39" s="104"/>
      <c r="O39" s="104"/>
      <c r="P39" s="94"/>
    </row>
    <row r="40" spans="1:16" ht="38.25" x14ac:dyDescent="0.25">
      <c r="A40" s="106">
        <v>45384</v>
      </c>
      <c r="B40" s="100" t="s">
        <v>143</v>
      </c>
      <c r="C40" s="110">
        <v>7</v>
      </c>
      <c r="D40" s="102">
        <v>16</v>
      </c>
      <c r="E40" s="97"/>
      <c r="F40" s="93"/>
      <c r="G40" s="94"/>
      <c r="H40" s="97"/>
      <c r="I40" s="93">
        <v>101.5</v>
      </c>
      <c r="J40" s="94"/>
      <c r="K40" s="103"/>
      <c r="L40" s="96">
        <f t="shared" si="0"/>
        <v>101.5</v>
      </c>
      <c r="M40" s="104">
        <v>101.5</v>
      </c>
      <c r="N40" s="104"/>
      <c r="O40" s="104"/>
      <c r="P40" s="94"/>
    </row>
    <row r="41" spans="1:16" ht="38.25" x14ac:dyDescent="0.25">
      <c r="A41" s="106">
        <v>45391</v>
      </c>
      <c r="B41" s="100" t="s">
        <v>145</v>
      </c>
      <c r="C41" s="110">
        <v>7</v>
      </c>
      <c r="D41" s="102"/>
      <c r="E41" s="97"/>
      <c r="F41" s="93"/>
      <c r="G41" s="94"/>
      <c r="H41" s="97"/>
      <c r="I41" s="93">
        <v>16</v>
      </c>
      <c r="J41" s="94"/>
      <c r="K41" s="103"/>
      <c r="L41" s="96">
        <f t="shared" si="0"/>
        <v>16</v>
      </c>
      <c r="M41" s="104">
        <v>16</v>
      </c>
      <c r="N41" s="104"/>
      <c r="O41" s="104"/>
      <c r="P41" s="94"/>
    </row>
    <row r="42" spans="1:16" ht="51" x14ac:dyDescent="0.25">
      <c r="A42" s="106">
        <v>45391</v>
      </c>
      <c r="B42" s="100" t="s">
        <v>146</v>
      </c>
      <c r="C42" s="110">
        <v>8</v>
      </c>
      <c r="D42" s="102"/>
      <c r="E42" s="97"/>
      <c r="F42" s="93"/>
      <c r="G42" s="94"/>
      <c r="H42" s="97"/>
      <c r="I42" s="93"/>
      <c r="J42" s="94"/>
      <c r="K42" s="103">
        <v>10</v>
      </c>
      <c r="L42" s="96">
        <f t="shared" si="0"/>
        <v>10</v>
      </c>
      <c r="M42" s="104">
        <v>10</v>
      </c>
      <c r="N42" s="104"/>
      <c r="O42" s="104"/>
      <c r="P42" s="94"/>
    </row>
    <row r="43" spans="1:16" ht="51" x14ac:dyDescent="0.25">
      <c r="A43" s="106">
        <v>45391</v>
      </c>
      <c r="B43" s="100" t="s">
        <v>148</v>
      </c>
      <c r="C43" s="110">
        <v>8</v>
      </c>
      <c r="D43" s="102"/>
      <c r="E43" s="97"/>
      <c r="F43" s="93"/>
      <c r="G43" s="94"/>
      <c r="H43" s="97"/>
      <c r="I43" s="93"/>
      <c r="J43" s="94"/>
      <c r="K43" s="103">
        <v>10</v>
      </c>
      <c r="L43" s="96">
        <f t="shared" si="0"/>
        <v>10</v>
      </c>
      <c r="M43" s="104">
        <v>10</v>
      </c>
      <c r="N43" s="104"/>
      <c r="O43" s="104"/>
      <c r="P43" s="94"/>
    </row>
    <row r="44" spans="1:16" ht="51" x14ac:dyDescent="0.25">
      <c r="A44" s="106">
        <v>45391</v>
      </c>
      <c r="B44" s="100" t="s">
        <v>150</v>
      </c>
      <c r="C44" s="110">
        <v>8</v>
      </c>
      <c r="D44" s="102"/>
      <c r="E44" s="97"/>
      <c r="F44" s="93"/>
      <c r="G44" s="94"/>
      <c r="H44" s="97"/>
      <c r="I44" s="93"/>
      <c r="J44" s="94"/>
      <c r="K44" s="103">
        <v>10</v>
      </c>
      <c r="L44" s="96">
        <f t="shared" si="0"/>
        <v>10</v>
      </c>
      <c r="M44" s="104">
        <v>10</v>
      </c>
      <c r="N44" s="104"/>
      <c r="O44" s="104"/>
      <c r="P44" s="94"/>
    </row>
    <row r="45" spans="1:16" ht="51" x14ac:dyDescent="0.25">
      <c r="A45" s="113">
        <v>45391</v>
      </c>
      <c r="B45" s="100" t="s">
        <v>152</v>
      </c>
      <c r="C45" s="110">
        <v>8</v>
      </c>
      <c r="D45" s="102"/>
      <c r="E45" s="97"/>
      <c r="F45" s="93"/>
      <c r="G45" s="94"/>
      <c r="H45" s="93"/>
      <c r="I45" s="93"/>
      <c r="J45" s="94"/>
      <c r="K45" s="103">
        <v>10</v>
      </c>
      <c r="L45" s="96">
        <f t="shared" si="0"/>
        <v>10</v>
      </c>
      <c r="M45" s="104">
        <v>10</v>
      </c>
      <c r="N45" s="104"/>
      <c r="O45" s="104"/>
      <c r="P45" s="94"/>
    </row>
    <row r="46" spans="1:16" ht="51" x14ac:dyDescent="0.25">
      <c r="A46" s="113">
        <v>45391</v>
      </c>
      <c r="B46" s="100" t="s">
        <v>154</v>
      </c>
      <c r="C46" s="110">
        <v>8</v>
      </c>
      <c r="D46" s="102"/>
      <c r="E46" s="97"/>
      <c r="F46" s="93"/>
      <c r="G46" s="94"/>
      <c r="H46" s="97"/>
      <c r="I46" s="93"/>
      <c r="J46" s="94"/>
      <c r="K46" s="103">
        <v>10</v>
      </c>
      <c r="L46" s="96">
        <f t="shared" si="0"/>
        <v>10</v>
      </c>
      <c r="M46" s="104">
        <v>10</v>
      </c>
      <c r="N46" s="104"/>
      <c r="O46" s="104"/>
      <c r="P46" s="94"/>
    </row>
    <row r="47" spans="1:16" ht="76.5" x14ac:dyDescent="0.25">
      <c r="A47" s="113">
        <v>45395</v>
      </c>
      <c r="B47" s="100" t="s">
        <v>156</v>
      </c>
      <c r="C47" s="110">
        <v>8</v>
      </c>
      <c r="D47" s="102"/>
      <c r="E47" s="97"/>
      <c r="F47" s="93"/>
      <c r="G47" s="94"/>
      <c r="H47" s="97"/>
      <c r="I47" s="93">
        <v>10.5</v>
      </c>
      <c r="J47" s="94"/>
      <c r="K47" s="103"/>
      <c r="L47" s="96">
        <f t="shared" si="0"/>
        <v>10.5</v>
      </c>
      <c r="M47" s="104">
        <v>10.5</v>
      </c>
      <c r="N47" s="104"/>
      <c r="O47" s="104"/>
      <c r="P47" s="94"/>
    </row>
    <row r="48" spans="1:16" ht="38.25" x14ac:dyDescent="0.25">
      <c r="A48" s="113">
        <v>45395</v>
      </c>
      <c r="B48" s="100" t="s">
        <v>158</v>
      </c>
      <c r="C48" s="110">
        <v>7</v>
      </c>
      <c r="D48" s="102"/>
      <c r="E48" s="97"/>
      <c r="F48" s="93"/>
      <c r="G48" s="94"/>
      <c r="H48" s="97"/>
      <c r="I48" s="93">
        <v>309.85000000000002</v>
      </c>
      <c r="J48" s="94"/>
      <c r="K48" s="103"/>
      <c r="L48" s="96">
        <f t="shared" si="0"/>
        <v>309.85000000000002</v>
      </c>
      <c r="M48" s="104">
        <v>309.85000000000002</v>
      </c>
      <c r="N48" s="104"/>
      <c r="O48" s="104"/>
      <c r="P48" s="94"/>
    </row>
    <row r="49" spans="1:16" x14ac:dyDescent="0.25">
      <c r="A49" s="106"/>
      <c r="B49" s="100"/>
      <c r="C49" s="110"/>
      <c r="D49" s="102"/>
      <c r="E49" s="97"/>
      <c r="F49" s="93"/>
      <c r="G49" s="94"/>
      <c r="H49" s="97"/>
      <c r="I49" s="93"/>
      <c r="J49" s="94"/>
      <c r="K49" s="103"/>
      <c r="L49" s="96">
        <f t="shared" si="0"/>
        <v>0</v>
      </c>
      <c r="M49" s="104"/>
      <c r="N49" s="104"/>
      <c r="O49" s="104"/>
      <c r="P49" s="94"/>
    </row>
    <row r="50" spans="1:16" ht="63.75" x14ac:dyDescent="0.25">
      <c r="A50" s="106">
        <v>45396</v>
      </c>
      <c r="B50" s="100" t="s">
        <v>161</v>
      </c>
      <c r="C50" s="110">
        <v>8</v>
      </c>
      <c r="D50" s="102"/>
      <c r="E50" s="97"/>
      <c r="F50" s="93"/>
      <c r="G50" s="94"/>
      <c r="H50" s="97"/>
      <c r="I50" s="93">
        <v>494.57</v>
      </c>
      <c r="J50" s="94"/>
      <c r="K50" s="103"/>
      <c r="L50" s="96">
        <f t="shared" si="0"/>
        <v>494.57</v>
      </c>
      <c r="M50" s="104">
        <v>494.57</v>
      </c>
      <c r="N50" s="104"/>
      <c r="O50" s="104"/>
      <c r="P50" s="94"/>
    </row>
    <row r="51" spans="1:16" ht="51" x14ac:dyDescent="0.25">
      <c r="A51" s="106">
        <v>45397</v>
      </c>
      <c r="B51" s="100" t="s">
        <v>163</v>
      </c>
      <c r="C51" s="110">
        <v>8</v>
      </c>
      <c r="D51" s="102"/>
      <c r="E51" s="97"/>
      <c r="F51" s="93"/>
      <c r="G51" s="94"/>
      <c r="H51" s="97"/>
      <c r="I51" s="93">
        <v>30</v>
      </c>
      <c r="J51" s="94"/>
      <c r="K51" s="103"/>
      <c r="L51" s="96">
        <f t="shared" si="0"/>
        <v>30</v>
      </c>
      <c r="M51" s="104">
        <v>30</v>
      </c>
      <c r="N51" s="104"/>
      <c r="O51" s="104"/>
      <c r="P51" s="94"/>
    </row>
    <row r="52" spans="1:16" x14ac:dyDescent="0.25">
      <c r="A52" s="106"/>
      <c r="B52" s="100"/>
      <c r="C52" s="110"/>
      <c r="D52" s="102"/>
      <c r="E52" s="97"/>
      <c r="F52" s="93"/>
      <c r="G52" s="94"/>
      <c r="H52" s="97"/>
      <c r="I52" s="93"/>
      <c r="J52" s="94"/>
      <c r="K52" s="103"/>
      <c r="L52" s="96">
        <f t="shared" si="0"/>
        <v>0</v>
      </c>
      <c r="M52" s="104"/>
      <c r="N52" s="104"/>
      <c r="O52" s="104"/>
      <c r="P52" s="94"/>
    </row>
    <row r="53" spans="1:16" ht="38.25" x14ac:dyDescent="0.25">
      <c r="A53" s="106">
        <v>45407</v>
      </c>
      <c r="B53" s="100" t="s">
        <v>166</v>
      </c>
      <c r="C53" s="110">
        <v>9</v>
      </c>
      <c r="D53" s="102"/>
      <c r="E53" s="97"/>
      <c r="F53" s="93"/>
      <c r="G53" s="94"/>
      <c r="H53" s="97"/>
      <c r="I53" s="93"/>
      <c r="J53" s="94"/>
      <c r="K53" s="103">
        <v>3</v>
      </c>
      <c r="L53" s="96">
        <f t="shared" si="0"/>
        <v>3</v>
      </c>
      <c r="M53" s="104">
        <v>3</v>
      </c>
      <c r="N53" s="104"/>
      <c r="O53" s="104"/>
      <c r="P53" s="94"/>
    </row>
    <row r="54" spans="1:16" ht="51" x14ac:dyDescent="0.25">
      <c r="A54" s="106">
        <v>45407</v>
      </c>
      <c r="B54" s="100" t="s">
        <v>168</v>
      </c>
      <c r="C54" s="110">
        <v>9</v>
      </c>
      <c r="D54" s="102"/>
      <c r="E54" s="97"/>
      <c r="F54" s="93"/>
      <c r="G54" s="94"/>
      <c r="H54" s="97"/>
      <c r="I54" s="93"/>
      <c r="J54" s="94"/>
      <c r="K54" s="103">
        <v>6</v>
      </c>
      <c r="L54" s="96">
        <f t="shared" si="0"/>
        <v>6</v>
      </c>
      <c r="M54" s="104">
        <v>6</v>
      </c>
      <c r="N54" s="104"/>
      <c r="O54" s="104"/>
      <c r="P54" s="94"/>
    </row>
    <row r="55" spans="1:16" ht="38.25" x14ac:dyDescent="0.25">
      <c r="A55" s="106">
        <v>45407</v>
      </c>
      <c r="B55" s="100" t="s">
        <v>169</v>
      </c>
      <c r="C55" s="110">
        <v>9</v>
      </c>
      <c r="D55" s="102"/>
      <c r="E55" s="97"/>
      <c r="F55" s="93"/>
      <c r="G55" s="94"/>
      <c r="H55" s="97"/>
      <c r="I55" s="93"/>
      <c r="J55" s="94"/>
      <c r="K55" s="103">
        <v>3</v>
      </c>
      <c r="L55" s="96">
        <f t="shared" si="0"/>
        <v>3</v>
      </c>
      <c r="M55" s="104">
        <v>3</v>
      </c>
      <c r="N55" s="104"/>
      <c r="O55" s="104"/>
      <c r="P55" s="94"/>
    </row>
    <row r="56" spans="1:16" ht="51" x14ac:dyDescent="0.25">
      <c r="A56" s="106">
        <v>45407</v>
      </c>
      <c r="B56" s="100" t="s">
        <v>171</v>
      </c>
      <c r="C56" s="110">
        <v>9</v>
      </c>
      <c r="D56" s="102"/>
      <c r="E56" s="97"/>
      <c r="F56" s="93"/>
      <c r="G56" s="94"/>
      <c r="H56" s="97"/>
      <c r="I56" s="93">
        <v>25</v>
      </c>
      <c r="J56" s="94"/>
      <c r="K56" s="103"/>
      <c r="L56" s="96">
        <f t="shared" si="0"/>
        <v>25</v>
      </c>
      <c r="M56" s="104">
        <v>25</v>
      </c>
      <c r="N56" s="104"/>
      <c r="O56" s="104"/>
      <c r="P56" s="94"/>
    </row>
    <row r="57" spans="1:16" ht="38.25" x14ac:dyDescent="0.25">
      <c r="A57" s="106">
        <v>45409</v>
      </c>
      <c r="B57" s="100" t="s">
        <v>173</v>
      </c>
      <c r="C57" s="110">
        <v>9</v>
      </c>
      <c r="D57" s="102"/>
      <c r="E57" s="97"/>
      <c r="F57" s="93"/>
      <c r="G57" s="94"/>
      <c r="H57" s="97"/>
      <c r="I57" s="93">
        <v>88</v>
      </c>
      <c r="J57" s="94"/>
      <c r="K57" s="103"/>
      <c r="L57" s="96">
        <f t="shared" si="0"/>
        <v>88</v>
      </c>
      <c r="M57" s="104">
        <v>88</v>
      </c>
      <c r="N57" s="104"/>
      <c r="O57" s="104"/>
      <c r="P57" s="94"/>
    </row>
    <row r="58" spans="1:16" x14ac:dyDescent="0.25">
      <c r="A58" s="106"/>
      <c r="B58" s="100"/>
      <c r="C58" s="110"/>
      <c r="D58" s="102"/>
      <c r="E58" s="97"/>
      <c r="F58" s="93"/>
      <c r="G58" s="94"/>
      <c r="H58" s="97"/>
      <c r="I58" s="93"/>
      <c r="J58" s="94"/>
      <c r="K58" s="103"/>
      <c r="L58" s="96">
        <f t="shared" si="0"/>
        <v>0</v>
      </c>
      <c r="M58" s="104"/>
      <c r="N58" s="104"/>
      <c r="O58" s="104"/>
      <c r="P58" s="94"/>
    </row>
    <row r="59" spans="1:16" ht="51" x14ac:dyDescent="0.25">
      <c r="A59" s="106">
        <v>45414</v>
      </c>
      <c r="B59" s="100" t="s">
        <v>176</v>
      </c>
      <c r="C59" s="110"/>
      <c r="D59" s="102"/>
      <c r="E59" s="97"/>
      <c r="F59" s="93"/>
      <c r="G59" s="94">
        <v>26.42</v>
      </c>
      <c r="H59" s="97"/>
      <c r="I59" s="93"/>
      <c r="J59" s="94"/>
      <c r="K59" s="103"/>
      <c r="L59" s="96">
        <f t="shared" si="0"/>
        <v>26.42</v>
      </c>
      <c r="M59" s="104">
        <v>26.42</v>
      </c>
      <c r="N59" s="104"/>
      <c r="O59" s="104"/>
      <c r="P59" s="94"/>
    </row>
    <row r="60" spans="1:16" x14ac:dyDescent="0.25">
      <c r="A60" s="106"/>
      <c r="B60" s="100"/>
      <c r="C60" s="110"/>
      <c r="D60" s="102"/>
      <c r="E60" s="97"/>
      <c r="F60" s="93"/>
      <c r="G60" s="94"/>
      <c r="H60" s="97"/>
      <c r="I60" s="93"/>
      <c r="J60" s="94"/>
      <c r="K60" s="103"/>
      <c r="L60" s="96">
        <f t="shared" si="0"/>
        <v>0</v>
      </c>
      <c r="M60" s="104"/>
      <c r="N60" s="104"/>
      <c r="O60" s="104"/>
      <c r="P60" s="94"/>
    </row>
    <row r="61" spans="1:16" x14ac:dyDescent="0.25">
      <c r="A61" s="106"/>
      <c r="B61" s="100"/>
      <c r="C61" s="110"/>
      <c r="D61" s="102"/>
      <c r="E61" s="97"/>
      <c r="F61" s="93"/>
      <c r="G61" s="94"/>
      <c r="H61" s="97"/>
      <c r="I61" s="93"/>
      <c r="J61" s="94"/>
      <c r="K61" s="103"/>
      <c r="L61" s="96">
        <f t="shared" si="0"/>
        <v>0</v>
      </c>
      <c r="M61" s="104"/>
      <c r="N61" s="104"/>
      <c r="O61" s="104"/>
      <c r="P61" s="94"/>
    </row>
    <row r="62" spans="1:16" ht="51" x14ac:dyDescent="0.25">
      <c r="A62" s="106">
        <v>45416</v>
      </c>
      <c r="B62" s="100" t="s">
        <v>180</v>
      </c>
      <c r="C62" s="110">
        <v>10</v>
      </c>
      <c r="D62" s="102"/>
      <c r="E62" s="97"/>
      <c r="F62" s="93"/>
      <c r="G62" s="94"/>
      <c r="H62" s="97"/>
      <c r="I62" s="93"/>
      <c r="J62" s="94"/>
      <c r="K62" s="103">
        <v>24</v>
      </c>
      <c r="L62" s="96">
        <f t="shared" si="0"/>
        <v>24</v>
      </c>
      <c r="M62" s="104">
        <v>24</v>
      </c>
      <c r="N62" s="104"/>
      <c r="O62" s="104"/>
      <c r="P62" s="94"/>
    </row>
    <row r="63" spans="1:16" ht="51" x14ac:dyDescent="0.25">
      <c r="A63" s="106">
        <v>45418</v>
      </c>
      <c r="B63" s="100" t="s">
        <v>182</v>
      </c>
      <c r="C63" s="110">
        <v>10</v>
      </c>
      <c r="D63" s="102"/>
      <c r="E63" s="97"/>
      <c r="F63" s="93"/>
      <c r="G63" s="94"/>
      <c r="H63" s="97"/>
      <c r="I63" s="93">
        <v>261.5</v>
      </c>
      <c r="J63" s="94"/>
      <c r="K63" s="103"/>
      <c r="L63" s="96">
        <f t="shared" si="0"/>
        <v>261.5</v>
      </c>
      <c r="M63" s="104">
        <v>261.5</v>
      </c>
      <c r="N63" s="104"/>
      <c r="O63" s="104"/>
      <c r="P63" s="94"/>
    </row>
    <row r="64" spans="1:16" ht="63.75" x14ac:dyDescent="0.25">
      <c r="A64" s="106">
        <v>45431</v>
      </c>
      <c r="B64" s="100" t="s">
        <v>184</v>
      </c>
      <c r="C64" s="110"/>
      <c r="D64" s="102"/>
      <c r="E64" s="97">
        <v>25</v>
      </c>
      <c r="F64" s="93"/>
      <c r="G64" s="94"/>
      <c r="H64" s="97"/>
      <c r="I64" s="93"/>
      <c r="J64" s="94"/>
      <c r="K64" s="103"/>
      <c r="L64" s="96">
        <f t="shared" si="0"/>
        <v>25</v>
      </c>
      <c r="M64" s="104">
        <v>25</v>
      </c>
      <c r="N64" s="104"/>
      <c r="O64" s="104"/>
      <c r="P64" s="94"/>
    </row>
    <row r="65" spans="1:16" ht="25.5" x14ac:dyDescent="0.25">
      <c r="A65" s="116">
        <v>45433</v>
      </c>
      <c r="B65" s="117" t="s">
        <v>186</v>
      </c>
      <c r="C65" s="110"/>
      <c r="D65" s="102"/>
      <c r="E65" s="97"/>
      <c r="F65" s="93"/>
      <c r="G65" s="94">
        <v>60</v>
      </c>
      <c r="H65" s="97"/>
      <c r="I65" s="93"/>
      <c r="J65" s="94"/>
      <c r="K65" s="103"/>
      <c r="L65" s="96">
        <f t="shared" si="0"/>
        <v>60</v>
      </c>
      <c r="M65" s="104">
        <v>60</v>
      </c>
      <c r="N65" s="104"/>
      <c r="O65" s="104"/>
      <c r="P65" s="94"/>
    </row>
    <row r="66" spans="1:16" ht="51" x14ac:dyDescent="0.25">
      <c r="A66" s="106">
        <v>45445</v>
      </c>
      <c r="B66" s="100" t="s">
        <v>188</v>
      </c>
      <c r="C66" s="110"/>
      <c r="D66" s="102"/>
      <c r="E66" s="97"/>
      <c r="F66" s="93"/>
      <c r="G66" s="94"/>
      <c r="H66" s="97"/>
      <c r="I66" s="93"/>
      <c r="J66" s="94"/>
      <c r="K66" s="103">
        <v>428.7</v>
      </c>
      <c r="L66" s="96">
        <f t="shared" si="0"/>
        <v>428.7</v>
      </c>
      <c r="M66" s="104">
        <f t="shared" ref="M66:M81" si="1">(L66)</f>
        <v>428.7</v>
      </c>
      <c r="N66" s="104"/>
      <c r="O66" s="104"/>
      <c r="P66" s="94"/>
    </row>
    <row r="67" spans="1:16" ht="38.25" x14ac:dyDescent="0.25">
      <c r="A67" s="118">
        <v>45463</v>
      </c>
      <c r="B67" s="100" t="s">
        <v>190</v>
      </c>
      <c r="C67" s="110">
        <v>12</v>
      </c>
      <c r="D67" s="102"/>
      <c r="E67" s="97"/>
      <c r="F67" s="93"/>
      <c r="G67" s="94"/>
      <c r="H67" s="97"/>
      <c r="I67" s="93">
        <v>132.25</v>
      </c>
      <c r="J67" s="94"/>
      <c r="K67" s="103"/>
      <c r="L67" s="96">
        <f t="shared" si="0"/>
        <v>132.25</v>
      </c>
      <c r="M67" s="104">
        <f t="shared" si="1"/>
        <v>132.25</v>
      </c>
      <c r="N67" s="104"/>
      <c r="O67" s="104"/>
      <c r="P67" s="94"/>
    </row>
    <row r="68" spans="1:16" ht="38.25" x14ac:dyDescent="0.25">
      <c r="A68" s="118">
        <v>45471</v>
      </c>
      <c r="B68" s="100" t="s">
        <v>192</v>
      </c>
      <c r="C68" s="110">
        <v>13</v>
      </c>
      <c r="D68" s="102"/>
      <c r="E68" s="97"/>
      <c r="F68" s="93"/>
      <c r="G68" s="94"/>
      <c r="H68" s="97"/>
      <c r="I68" s="93">
        <v>91.1</v>
      </c>
      <c r="J68" s="94"/>
      <c r="K68" s="103"/>
      <c r="L68" s="96">
        <f t="shared" si="0"/>
        <v>91.1</v>
      </c>
      <c r="M68" s="104">
        <f t="shared" si="1"/>
        <v>91.1</v>
      </c>
      <c r="N68" s="104"/>
      <c r="O68" s="104"/>
      <c r="P68" s="94"/>
    </row>
    <row r="69" spans="1:16" ht="25.5" x14ac:dyDescent="0.25">
      <c r="A69" s="106">
        <v>45474</v>
      </c>
      <c r="B69" s="92" t="s">
        <v>194</v>
      </c>
      <c r="C69" s="110"/>
      <c r="D69" s="102"/>
      <c r="E69" s="97">
        <v>47.35</v>
      </c>
      <c r="F69" s="93"/>
      <c r="G69" s="94"/>
      <c r="H69" s="97"/>
      <c r="I69" s="93"/>
      <c r="J69" s="94"/>
      <c r="K69" s="103"/>
      <c r="L69" s="96">
        <f t="shared" si="0"/>
        <v>47.35</v>
      </c>
      <c r="M69" s="104">
        <f t="shared" si="1"/>
        <v>47.35</v>
      </c>
      <c r="N69" s="104"/>
      <c r="O69" s="104"/>
      <c r="P69" s="94"/>
    </row>
    <row r="70" spans="1:16" ht="63.75" x14ac:dyDescent="0.25">
      <c r="A70" s="106">
        <v>45530</v>
      </c>
      <c r="B70" s="100" t="s">
        <v>196</v>
      </c>
      <c r="C70" s="110">
        <v>17</v>
      </c>
      <c r="D70" s="102"/>
      <c r="E70" s="97"/>
      <c r="F70" s="93"/>
      <c r="G70" s="94"/>
      <c r="H70" s="97"/>
      <c r="I70" s="93">
        <v>42</v>
      </c>
      <c r="J70" s="94"/>
      <c r="K70" s="103"/>
      <c r="L70" s="96">
        <f t="shared" si="0"/>
        <v>42</v>
      </c>
      <c r="M70" s="104">
        <f t="shared" si="1"/>
        <v>42</v>
      </c>
      <c r="N70" s="104"/>
      <c r="O70" s="104"/>
      <c r="P70" s="94"/>
    </row>
    <row r="71" spans="1:16" ht="63.75" x14ac:dyDescent="0.25">
      <c r="A71" s="106">
        <v>45530</v>
      </c>
      <c r="B71" s="100" t="s">
        <v>196</v>
      </c>
      <c r="C71" s="110">
        <v>17</v>
      </c>
      <c r="D71" s="102"/>
      <c r="E71" s="97"/>
      <c r="F71" s="93"/>
      <c r="G71" s="120"/>
      <c r="H71" s="92"/>
      <c r="I71" s="97">
        <v>44.4</v>
      </c>
      <c r="J71" s="94"/>
      <c r="K71" s="103"/>
      <c r="L71" s="96">
        <f t="shared" si="0"/>
        <v>44.4</v>
      </c>
      <c r="M71" s="104">
        <f t="shared" si="1"/>
        <v>44.4</v>
      </c>
      <c r="N71" s="104"/>
      <c r="O71" s="104"/>
      <c r="P71" s="94"/>
    </row>
    <row r="72" spans="1:16" ht="51" x14ac:dyDescent="0.25">
      <c r="A72" s="106">
        <v>45538</v>
      </c>
      <c r="B72" s="100" t="s">
        <v>199</v>
      </c>
      <c r="C72" s="110"/>
      <c r="D72" s="102"/>
      <c r="E72" s="97">
        <v>104.2</v>
      </c>
      <c r="F72" s="93"/>
      <c r="G72" s="94"/>
      <c r="H72" s="97"/>
      <c r="I72" s="93"/>
      <c r="J72" s="94"/>
      <c r="K72" s="103"/>
      <c r="L72" s="96">
        <f t="shared" si="0"/>
        <v>104.2</v>
      </c>
      <c r="M72" s="104">
        <f t="shared" si="1"/>
        <v>104.2</v>
      </c>
      <c r="N72" s="104"/>
      <c r="O72" s="104"/>
      <c r="P72" s="94"/>
    </row>
    <row r="73" spans="1:16" ht="38.25" x14ac:dyDescent="0.25">
      <c r="A73" s="106">
        <v>45552</v>
      </c>
      <c r="B73" s="100" t="s">
        <v>201</v>
      </c>
      <c r="C73" s="110">
        <v>18</v>
      </c>
      <c r="D73" s="102"/>
      <c r="E73" s="97"/>
      <c r="F73" s="93"/>
      <c r="G73" s="94"/>
      <c r="H73" s="97"/>
      <c r="I73" s="93">
        <v>412.3</v>
      </c>
      <c r="J73" s="94"/>
      <c r="K73" s="103"/>
      <c r="L73" s="96">
        <f t="shared" si="0"/>
        <v>412.3</v>
      </c>
      <c r="M73" s="104">
        <f t="shared" si="1"/>
        <v>412.3</v>
      </c>
      <c r="N73" s="104"/>
      <c r="O73" s="104"/>
      <c r="P73" s="94"/>
    </row>
    <row r="74" spans="1:16" ht="25.5" x14ac:dyDescent="0.25">
      <c r="A74" s="106">
        <v>45566</v>
      </c>
      <c r="B74" s="100" t="s">
        <v>203</v>
      </c>
      <c r="C74" s="110"/>
      <c r="D74" s="102"/>
      <c r="E74" s="97">
        <v>43.25</v>
      </c>
      <c r="F74" s="93"/>
      <c r="G74" s="94"/>
      <c r="H74" s="97"/>
      <c r="I74" s="93"/>
      <c r="J74" s="94"/>
      <c r="K74" s="103"/>
      <c r="L74" s="96">
        <f t="shared" si="0"/>
        <v>43.25</v>
      </c>
      <c r="M74" s="104">
        <f t="shared" si="1"/>
        <v>43.25</v>
      </c>
      <c r="N74" s="104"/>
      <c r="O74" s="104"/>
      <c r="P74" s="94"/>
    </row>
    <row r="75" spans="1:16" ht="51" x14ac:dyDescent="0.25">
      <c r="A75" s="106">
        <v>45573</v>
      </c>
      <c r="B75" s="100" t="s">
        <v>205</v>
      </c>
      <c r="C75" s="110">
        <v>19</v>
      </c>
      <c r="D75" s="102"/>
      <c r="E75" s="97"/>
      <c r="F75" s="93"/>
      <c r="G75" s="94"/>
      <c r="H75" s="97"/>
      <c r="I75" s="93">
        <v>95</v>
      </c>
      <c r="J75" s="94"/>
      <c r="K75" s="103"/>
      <c r="L75" s="96">
        <f t="shared" si="0"/>
        <v>95</v>
      </c>
      <c r="M75" s="104">
        <f t="shared" si="1"/>
        <v>95</v>
      </c>
      <c r="N75" s="104"/>
      <c r="O75" s="104"/>
      <c r="P75" s="94"/>
    </row>
    <row r="76" spans="1:16" ht="25.5" x14ac:dyDescent="0.25">
      <c r="A76" s="106">
        <v>45586</v>
      </c>
      <c r="B76" s="100" t="s">
        <v>207</v>
      </c>
      <c r="C76" s="110"/>
      <c r="D76" s="102"/>
      <c r="E76" s="97">
        <v>222.9</v>
      </c>
      <c r="F76" s="93"/>
      <c r="G76" s="94"/>
      <c r="H76" s="97"/>
      <c r="I76" s="93"/>
      <c r="J76" s="94"/>
      <c r="K76" s="103"/>
      <c r="L76" s="96">
        <f t="shared" si="0"/>
        <v>222.9</v>
      </c>
      <c r="M76" s="104">
        <f t="shared" si="1"/>
        <v>222.9</v>
      </c>
      <c r="N76" s="104"/>
      <c r="O76" s="104"/>
      <c r="P76" s="94"/>
    </row>
    <row r="77" spans="1:16" ht="38.25" x14ac:dyDescent="0.25">
      <c r="A77" s="106">
        <v>45593</v>
      </c>
      <c r="B77" s="100" t="s">
        <v>209</v>
      </c>
      <c r="C77" s="110">
        <v>20</v>
      </c>
      <c r="D77" s="102"/>
      <c r="E77" s="97"/>
      <c r="F77" s="93"/>
      <c r="G77" s="94"/>
      <c r="H77" s="97"/>
      <c r="I77" s="93">
        <v>113.35</v>
      </c>
      <c r="J77" s="94"/>
      <c r="K77" s="103"/>
      <c r="L77" s="96">
        <f t="shared" si="0"/>
        <v>113.35</v>
      </c>
      <c r="M77" s="104">
        <f t="shared" si="1"/>
        <v>113.35</v>
      </c>
      <c r="N77" s="104"/>
      <c r="O77" s="104"/>
      <c r="P77" s="94"/>
    </row>
    <row r="78" spans="1:16" ht="38.25" x14ac:dyDescent="0.25">
      <c r="A78" s="106">
        <v>45994</v>
      </c>
      <c r="B78" s="100" t="s">
        <v>211</v>
      </c>
      <c r="C78" s="110"/>
      <c r="D78" s="102"/>
      <c r="E78" s="97"/>
      <c r="F78" s="93"/>
      <c r="G78" s="94"/>
      <c r="H78" s="97"/>
      <c r="I78" s="93">
        <v>8</v>
      </c>
      <c r="J78" s="94"/>
      <c r="K78" s="103"/>
      <c r="L78" s="121">
        <f t="shared" si="0"/>
        <v>8</v>
      </c>
      <c r="M78" s="104">
        <f t="shared" si="1"/>
        <v>8</v>
      </c>
      <c r="N78" s="104"/>
      <c r="O78" s="104"/>
      <c r="P78" s="94"/>
    </row>
    <row r="79" spans="1:16" ht="38.25" x14ac:dyDescent="0.25">
      <c r="A79" s="106">
        <v>46012</v>
      </c>
      <c r="B79" s="100" t="s">
        <v>213</v>
      </c>
      <c r="C79" s="110">
        <v>21</v>
      </c>
      <c r="D79" s="102"/>
      <c r="E79" s="97"/>
      <c r="F79" s="93"/>
      <c r="G79" s="94"/>
      <c r="H79" s="97"/>
      <c r="I79" s="93">
        <v>65.400000000000006</v>
      </c>
      <c r="J79" s="94"/>
      <c r="K79" s="103"/>
      <c r="L79" s="121">
        <f t="shared" si="0"/>
        <v>65.400000000000006</v>
      </c>
      <c r="M79" s="104">
        <f t="shared" si="1"/>
        <v>65.400000000000006</v>
      </c>
      <c r="N79" s="104"/>
      <c r="O79" s="104"/>
      <c r="P79" s="94"/>
    </row>
    <row r="80" spans="1:16" ht="25.5" x14ac:dyDescent="0.25">
      <c r="A80" s="89">
        <v>45810</v>
      </c>
      <c r="B80" s="90" t="s">
        <v>215</v>
      </c>
      <c r="C80" s="110"/>
      <c r="D80" s="102"/>
      <c r="E80" s="97"/>
      <c r="F80" s="93"/>
      <c r="G80" s="94"/>
      <c r="H80" s="97"/>
      <c r="I80" s="93"/>
      <c r="J80" s="94"/>
      <c r="K80" s="103">
        <v>30.5</v>
      </c>
      <c r="L80" s="96">
        <f t="shared" si="0"/>
        <v>30.5</v>
      </c>
      <c r="M80" s="104">
        <f t="shared" si="1"/>
        <v>30.5</v>
      </c>
      <c r="N80" s="104"/>
      <c r="O80" s="104"/>
      <c r="P80" s="94"/>
    </row>
    <row r="81" spans="1:16" ht="25.5" x14ac:dyDescent="0.25">
      <c r="A81" s="106">
        <v>45913</v>
      </c>
      <c r="B81" s="100" t="s">
        <v>217</v>
      </c>
      <c r="C81" s="110"/>
      <c r="D81" s="102"/>
      <c r="E81" s="97"/>
      <c r="F81" s="93"/>
      <c r="G81" s="94"/>
      <c r="H81" s="97"/>
      <c r="I81" s="93"/>
      <c r="J81" s="94"/>
      <c r="K81" s="103">
        <v>20</v>
      </c>
      <c r="L81" s="96">
        <f t="shared" ref="L81:L86" si="2">SUM(E81:K81)</f>
        <v>20</v>
      </c>
      <c r="M81" s="104">
        <f t="shared" si="1"/>
        <v>20</v>
      </c>
      <c r="N81" s="104"/>
      <c r="O81" s="104"/>
      <c r="P81" s="94"/>
    </row>
    <row r="82" spans="1:16" x14ac:dyDescent="0.25">
      <c r="A82" s="106"/>
      <c r="B82" s="100"/>
      <c r="C82" s="110"/>
      <c r="D82" s="102"/>
      <c r="E82" s="97"/>
      <c r="F82" s="93"/>
      <c r="G82" s="94"/>
      <c r="H82" s="97"/>
      <c r="I82" s="93"/>
      <c r="J82" s="94"/>
      <c r="K82" s="103"/>
      <c r="L82" s="96">
        <f t="shared" si="2"/>
        <v>0</v>
      </c>
      <c r="M82" s="104"/>
      <c r="N82" s="104"/>
      <c r="O82" s="104"/>
      <c r="P82" s="94"/>
    </row>
    <row r="83" spans="1:16" x14ac:dyDescent="0.25">
      <c r="A83" s="106"/>
      <c r="B83" s="100"/>
      <c r="C83" s="110"/>
      <c r="D83" s="102"/>
      <c r="E83" s="97"/>
      <c r="F83" s="93"/>
      <c r="G83" s="94"/>
      <c r="H83" s="97"/>
      <c r="I83" s="93"/>
      <c r="J83" s="94"/>
      <c r="K83" s="103"/>
      <c r="L83" s="96">
        <f t="shared" si="2"/>
        <v>0</v>
      </c>
      <c r="M83" s="104"/>
      <c r="N83" s="104"/>
      <c r="O83" s="104"/>
      <c r="P83" s="94"/>
    </row>
    <row r="84" spans="1:16" x14ac:dyDescent="0.25">
      <c r="A84" s="106"/>
      <c r="B84" s="100"/>
      <c r="C84" s="110"/>
      <c r="D84" s="102"/>
      <c r="E84" s="97"/>
      <c r="F84" s="93"/>
      <c r="G84" s="94"/>
      <c r="H84" s="97"/>
      <c r="I84" s="93"/>
      <c r="J84" s="94"/>
      <c r="K84" s="103"/>
      <c r="L84" s="96">
        <f t="shared" si="2"/>
        <v>0</v>
      </c>
      <c r="M84" s="104"/>
      <c r="N84" s="104"/>
      <c r="O84" s="104"/>
      <c r="P84" s="94"/>
    </row>
    <row r="85" spans="1:16" x14ac:dyDescent="0.25">
      <c r="A85" s="106"/>
      <c r="B85" s="100"/>
      <c r="C85" s="110"/>
      <c r="D85" s="102"/>
      <c r="E85" s="97"/>
      <c r="F85" s="93"/>
      <c r="G85" s="94"/>
      <c r="H85" s="97"/>
      <c r="I85" s="93"/>
      <c r="J85" s="94"/>
      <c r="K85" s="103"/>
      <c r="L85" s="96">
        <f t="shared" si="2"/>
        <v>0</v>
      </c>
      <c r="M85" s="104"/>
      <c r="N85" s="104"/>
      <c r="O85" s="104"/>
      <c r="P85" s="94"/>
    </row>
    <row r="86" spans="1:16" x14ac:dyDescent="0.25">
      <c r="A86" s="106"/>
      <c r="B86" s="100"/>
      <c r="C86" s="110"/>
      <c r="D86" s="102"/>
      <c r="E86" s="97"/>
      <c r="F86" s="93"/>
      <c r="G86" s="94"/>
      <c r="H86" s="97"/>
      <c r="I86" s="93"/>
      <c r="J86" s="94"/>
      <c r="K86" s="103"/>
      <c r="L86" s="96">
        <f t="shared" si="2"/>
        <v>0</v>
      </c>
      <c r="M86" s="104"/>
      <c r="N86" s="104"/>
      <c r="O86" s="104"/>
      <c r="P86" s="94"/>
    </row>
  </sheetData>
  <mergeCells count="3">
    <mergeCell ref="E3:G3"/>
    <mergeCell ref="H3:J3"/>
    <mergeCell ref="M3:P3"/>
  </mergeCells>
  <conditionalFormatting sqref="L6:L86">
    <cfRule type="expression" dxfId="0" priority="1" stopIfTrue="1">
      <formula>L6=SUM(M6:P6)</formula>
    </cfRule>
  </conditionalFormatting>
  <pageMargins left="0.7" right="0.7" top="0.75" bottom="0.75" header="0.3" footer="0.3"/>
  <pageSetup paperSize="9" orientation="portrait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3A335D-F613-E341-A164-302F85778568}">
  <sheetPr>
    <pageSetUpPr fitToPage="1"/>
  </sheetPr>
  <dimension ref="A1:G29"/>
  <sheetViews>
    <sheetView workbookViewId="0">
      <selection activeCell="I5" sqref="I5"/>
    </sheetView>
  </sheetViews>
  <sheetFormatPr defaultColWidth="11.42578125" defaultRowHeight="15" x14ac:dyDescent="0.25"/>
  <cols>
    <col min="1" max="1" width="5.140625" customWidth="1"/>
    <col min="2" max="2" width="16.7109375" customWidth="1"/>
    <col min="6" max="6" width="16.7109375" customWidth="1"/>
  </cols>
  <sheetData>
    <row r="1" spans="1:7" ht="21.75" thickBot="1" x14ac:dyDescent="0.4">
      <c r="B1" s="173" t="s">
        <v>366</v>
      </c>
    </row>
    <row r="2" spans="1:7" ht="21" x14ac:dyDescent="0.35">
      <c r="A2" s="180"/>
      <c r="B2" s="186"/>
      <c r="C2" s="181"/>
      <c r="D2" s="188"/>
      <c r="E2" s="181"/>
      <c r="F2" s="188" t="s">
        <v>363</v>
      </c>
      <c r="G2" s="182"/>
    </row>
    <row r="3" spans="1:7" ht="16.5" thickBot="1" x14ac:dyDescent="0.3">
      <c r="A3" s="183" t="s">
        <v>367</v>
      </c>
      <c r="B3" s="187" t="s">
        <v>368</v>
      </c>
      <c r="C3" s="184" t="s">
        <v>338</v>
      </c>
      <c r="D3" s="189" t="s">
        <v>340</v>
      </c>
      <c r="E3" s="184" t="s">
        <v>339</v>
      </c>
      <c r="F3" s="190" t="s">
        <v>364</v>
      </c>
      <c r="G3" s="185" t="s">
        <v>365</v>
      </c>
    </row>
    <row r="4" spans="1:7" ht="15.75" x14ac:dyDescent="0.25">
      <c r="A4" s="174"/>
      <c r="B4" s="174" t="s">
        <v>331</v>
      </c>
      <c r="C4" s="175"/>
      <c r="D4" s="175">
        <v>50</v>
      </c>
      <c r="E4" s="175">
        <f>(C4-D4)</f>
        <v>-50</v>
      </c>
      <c r="F4" s="170"/>
      <c r="G4" s="170">
        <f>(F4+E4)</f>
        <v>-50</v>
      </c>
    </row>
    <row r="5" spans="1:7" ht="15.75" x14ac:dyDescent="0.25">
      <c r="A5" s="175">
        <v>1</v>
      </c>
      <c r="B5" s="174" t="s">
        <v>332</v>
      </c>
      <c r="C5" s="175"/>
      <c r="D5" s="175">
        <v>94.01</v>
      </c>
      <c r="E5" s="175">
        <f t="shared" ref="E5:E27" si="0">(C5-D5)</f>
        <v>-94.01</v>
      </c>
      <c r="F5" s="170"/>
      <c r="G5" s="170">
        <f t="shared" ref="G5:G27" si="1">(F5+E5)</f>
        <v>-94.01</v>
      </c>
    </row>
    <row r="6" spans="1:7" ht="15.75" x14ac:dyDescent="0.25">
      <c r="A6" s="175">
        <v>2</v>
      </c>
      <c r="B6" s="174" t="s">
        <v>333</v>
      </c>
      <c r="C6" s="175"/>
      <c r="D6" s="175">
        <v>31.1</v>
      </c>
      <c r="E6" s="175">
        <f t="shared" si="0"/>
        <v>-31.1</v>
      </c>
      <c r="F6" s="170">
        <v>8</v>
      </c>
      <c r="G6" s="170">
        <f t="shared" si="1"/>
        <v>-23.1</v>
      </c>
    </row>
    <row r="7" spans="1:7" ht="15.75" x14ac:dyDescent="0.25">
      <c r="A7" s="175">
        <v>3</v>
      </c>
      <c r="B7" s="174" t="s">
        <v>334</v>
      </c>
      <c r="C7" s="175"/>
      <c r="D7" s="175">
        <v>36.75</v>
      </c>
      <c r="E7" s="175">
        <f t="shared" si="0"/>
        <v>-36.75</v>
      </c>
      <c r="F7" s="170"/>
      <c r="G7" s="170">
        <f t="shared" si="1"/>
        <v>-36.75</v>
      </c>
    </row>
    <row r="8" spans="1:7" ht="15.75" x14ac:dyDescent="0.25">
      <c r="A8" s="175">
        <v>4</v>
      </c>
      <c r="B8" s="177" t="s">
        <v>341</v>
      </c>
      <c r="C8" s="175"/>
      <c r="D8" s="175"/>
      <c r="E8" s="175">
        <f t="shared" si="0"/>
        <v>0</v>
      </c>
      <c r="F8" s="170"/>
      <c r="G8" s="170">
        <f t="shared" si="1"/>
        <v>0</v>
      </c>
    </row>
    <row r="9" spans="1:7" ht="15.75" x14ac:dyDescent="0.25">
      <c r="A9" s="175">
        <v>5</v>
      </c>
      <c r="B9" s="177" t="s">
        <v>342</v>
      </c>
      <c r="C9" s="175">
        <v>26</v>
      </c>
      <c r="D9" s="175">
        <v>16.5</v>
      </c>
      <c r="E9" s="175">
        <f t="shared" si="0"/>
        <v>9.5</v>
      </c>
      <c r="F9" s="170"/>
      <c r="G9" s="170">
        <f t="shared" si="1"/>
        <v>9.5</v>
      </c>
    </row>
    <row r="10" spans="1:7" ht="15.75" x14ac:dyDescent="0.25">
      <c r="A10" s="175">
        <v>6</v>
      </c>
      <c r="B10" s="177" t="s">
        <v>343</v>
      </c>
      <c r="C10" s="175">
        <v>57</v>
      </c>
      <c r="D10" s="175">
        <v>75</v>
      </c>
      <c r="E10" s="175">
        <f t="shared" si="0"/>
        <v>-18</v>
      </c>
      <c r="F10" s="170"/>
      <c r="G10" s="170">
        <f t="shared" si="1"/>
        <v>-18</v>
      </c>
    </row>
    <row r="11" spans="1:7" ht="15.75" x14ac:dyDescent="0.25">
      <c r="A11" s="175">
        <v>7</v>
      </c>
      <c r="B11" s="174" t="s">
        <v>336</v>
      </c>
      <c r="C11" s="175">
        <v>500</v>
      </c>
      <c r="D11" s="175">
        <v>309.85000000000002</v>
      </c>
      <c r="E11" s="175">
        <f t="shared" si="0"/>
        <v>190.14999999999998</v>
      </c>
      <c r="F11" s="170"/>
      <c r="G11" s="170">
        <f t="shared" si="1"/>
        <v>190.14999999999998</v>
      </c>
    </row>
    <row r="12" spans="1:7" ht="15.75" x14ac:dyDescent="0.25">
      <c r="A12" s="175">
        <v>8</v>
      </c>
      <c r="B12" s="174" t="s">
        <v>335</v>
      </c>
      <c r="C12" s="175">
        <f>2055+21.16-31</f>
        <v>2045.1599999999999</v>
      </c>
      <c r="D12" s="175">
        <f>1179.08+117.5+10.5+494.57+30</f>
        <v>1831.6499999999999</v>
      </c>
      <c r="E12" s="175">
        <f t="shared" si="0"/>
        <v>213.51</v>
      </c>
      <c r="F12" s="170">
        <v>-409</v>
      </c>
      <c r="G12" s="170">
        <f t="shared" si="1"/>
        <v>-195.49</v>
      </c>
    </row>
    <row r="13" spans="1:7" ht="15.75" x14ac:dyDescent="0.25">
      <c r="A13" s="175">
        <v>9</v>
      </c>
      <c r="B13" s="177" t="s">
        <v>352</v>
      </c>
      <c r="C13" s="175">
        <v>117</v>
      </c>
      <c r="D13" s="175">
        <f>25+88</f>
        <v>113</v>
      </c>
      <c r="E13" s="175">
        <f t="shared" si="0"/>
        <v>4</v>
      </c>
      <c r="F13" s="170"/>
      <c r="G13" s="170">
        <f t="shared" si="1"/>
        <v>4</v>
      </c>
    </row>
    <row r="14" spans="1:7" ht="15.75" x14ac:dyDescent="0.25">
      <c r="A14" s="175">
        <v>10</v>
      </c>
      <c r="B14" s="177" t="s">
        <v>344</v>
      </c>
      <c r="C14" s="175">
        <v>340</v>
      </c>
      <c r="D14" s="175">
        <v>261.5</v>
      </c>
      <c r="E14" s="175">
        <f t="shared" si="0"/>
        <v>78.5</v>
      </c>
      <c r="F14" s="170"/>
      <c r="G14" s="170">
        <f t="shared" si="1"/>
        <v>78.5</v>
      </c>
    </row>
    <row r="15" spans="1:7" ht="15.75" x14ac:dyDescent="0.25">
      <c r="A15" s="175">
        <v>11</v>
      </c>
      <c r="B15" s="177" t="s">
        <v>345</v>
      </c>
      <c r="C15" s="175"/>
      <c r="D15" s="175"/>
      <c r="E15" s="175">
        <f t="shared" si="0"/>
        <v>0</v>
      </c>
      <c r="F15" s="170"/>
      <c r="G15" s="170">
        <f t="shared" si="1"/>
        <v>0</v>
      </c>
    </row>
    <row r="16" spans="1:7" ht="15.75" x14ac:dyDescent="0.25">
      <c r="A16" s="175">
        <v>12</v>
      </c>
      <c r="B16" s="177" t="s">
        <v>346</v>
      </c>
      <c r="C16" s="175">
        <v>93.5</v>
      </c>
      <c r="D16" s="175">
        <v>132.25</v>
      </c>
      <c r="E16" s="175">
        <f t="shared" si="0"/>
        <v>-38.75</v>
      </c>
      <c r="F16" s="170"/>
      <c r="G16" s="170">
        <f t="shared" si="1"/>
        <v>-38.75</v>
      </c>
    </row>
    <row r="17" spans="1:7" ht="15.75" x14ac:dyDescent="0.25">
      <c r="A17" s="175">
        <v>13</v>
      </c>
      <c r="B17" s="177" t="s">
        <v>347</v>
      </c>
      <c r="C17" s="175">
        <v>64</v>
      </c>
      <c r="D17" s="175">
        <v>91.1</v>
      </c>
      <c r="E17" s="175">
        <f t="shared" si="0"/>
        <v>-27.099999999999994</v>
      </c>
      <c r="F17" s="170"/>
      <c r="G17" s="170">
        <f t="shared" si="1"/>
        <v>-27.099999999999994</v>
      </c>
    </row>
    <row r="18" spans="1:7" ht="15.75" x14ac:dyDescent="0.25">
      <c r="A18" s="175">
        <v>14</v>
      </c>
      <c r="B18" s="177" t="s">
        <v>348</v>
      </c>
      <c r="C18" s="175">
        <v>13</v>
      </c>
      <c r="D18" s="175"/>
      <c r="E18" s="175">
        <f t="shared" si="0"/>
        <v>13</v>
      </c>
      <c r="F18" s="170"/>
      <c r="G18" s="170">
        <f t="shared" si="1"/>
        <v>13</v>
      </c>
    </row>
    <row r="19" spans="1:7" ht="15.75" x14ac:dyDescent="0.25">
      <c r="A19" s="175">
        <v>15</v>
      </c>
      <c r="B19" s="177" t="s">
        <v>349</v>
      </c>
      <c r="C19" s="175"/>
      <c r="D19" s="175"/>
      <c r="E19" s="175">
        <f t="shared" si="0"/>
        <v>0</v>
      </c>
      <c r="F19" s="170"/>
      <c r="G19" s="170">
        <f t="shared" si="1"/>
        <v>0</v>
      </c>
    </row>
    <row r="20" spans="1:7" ht="15.75" x14ac:dyDescent="0.25">
      <c r="A20" s="175">
        <v>16</v>
      </c>
      <c r="B20" s="176"/>
      <c r="C20" s="175"/>
      <c r="D20" s="175"/>
      <c r="E20" s="175">
        <f t="shared" si="0"/>
        <v>0</v>
      </c>
      <c r="F20" s="170"/>
      <c r="G20" s="170">
        <f t="shared" si="1"/>
        <v>0</v>
      </c>
    </row>
    <row r="21" spans="1:7" ht="15.75" x14ac:dyDescent="0.25">
      <c r="A21" s="175">
        <v>17</v>
      </c>
      <c r="B21" s="177" t="s">
        <v>350</v>
      </c>
      <c r="C21" s="175">
        <f>51.5+3.5+3.5</f>
        <v>58.5</v>
      </c>
      <c r="D21" s="175">
        <f>42+44.4</f>
        <v>86.4</v>
      </c>
      <c r="E21" s="175">
        <f t="shared" si="0"/>
        <v>-27.900000000000006</v>
      </c>
      <c r="F21" s="170"/>
      <c r="G21" s="170">
        <f t="shared" si="1"/>
        <v>-27.900000000000006</v>
      </c>
    </row>
    <row r="22" spans="1:7" ht="15.75" x14ac:dyDescent="0.25">
      <c r="A22" s="175">
        <v>18</v>
      </c>
      <c r="B22" s="177" t="s">
        <v>351</v>
      </c>
      <c r="C22" s="175">
        <f>263+20</f>
        <v>283</v>
      </c>
      <c r="D22" s="175">
        <v>412.3</v>
      </c>
      <c r="E22" s="175">
        <f t="shared" si="0"/>
        <v>-129.30000000000001</v>
      </c>
      <c r="F22" s="170"/>
      <c r="G22" s="170">
        <f t="shared" si="1"/>
        <v>-129.30000000000001</v>
      </c>
    </row>
    <row r="23" spans="1:7" ht="15.75" x14ac:dyDescent="0.25">
      <c r="A23" s="175">
        <v>19</v>
      </c>
      <c r="B23" s="177" t="s">
        <v>353</v>
      </c>
      <c r="C23" s="175">
        <v>37.5</v>
      </c>
      <c r="D23" s="175">
        <v>95</v>
      </c>
      <c r="E23" s="175">
        <f t="shared" si="0"/>
        <v>-57.5</v>
      </c>
      <c r="F23" s="170"/>
      <c r="G23" s="170">
        <f t="shared" si="1"/>
        <v>-57.5</v>
      </c>
    </row>
    <row r="24" spans="1:7" ht="15.75" x14ac:dyDescent="0.25">
      <c r="A24" s="175">
        <v>20</v>
      </c>
      <c r="B24" s="177" t="s">
        <v>354</v>
      </c>
      <c r="C24" s="175">
        <v>58.5</v>
      </c>
      <c r="D24" s="175">
        <v>113.35</v>
      </c>
      <c r="E24" s="175">
        <f t="shared" si="0"/>
        <v>-54.849999999999994</v>
      </c>
      <c r="F24" s="170"/>
      <c r="G24" s="170">
        <f t="shared" si="1"/>
        <v>-54.849999999999994</v>
      </c>
    </row>
    <row r="25" spans="1:7" ht="15.75" x14ac:dyDescent="0.25">
      <c r="A25" s="175">
        <v>21</v>
      </c>
      <c r="B25" s="177" t="s">
        <v>355</v>
      </c>
      <c r="C25" s="175">
        <v>39</v>
      </c>
      <c r="D25" s="175">
        <v>65.400000000000006</v>
      </c>
      <c r="E25" s="175">
        <f t="shared" si="0"/>
        <v>-26.400000000000006</v>
      </c>
      <c r="F25" s="170"/>
      <c r="G25" s="170">
        <f t="shared" si="1"/>
        <v>-26.400000000000006</v>
      </c>
    </row>
    <row r="26" spans="1:7" ht="15.75" x14ac:dyDescent="0.25">
      <c r="A26" s="175">
        <v>23</v>
      </c>
      <c r="B26" s="178" t="s">
        <v>356</v>
      </c>
      <c r="C26" s="175"/>
      <c r="D26" s="175">
        <v>8</v>
      </c>
      <c r="E26" s="175">
        <f t="shared" si="0"/>
        <v>-8</v>
      </c>
      <c r="F26" s="170"/>
      <c r="G26" s="170">
        <f t="shared" si="1"/>
        <v>-8</v>
      </c>
    </row>
    <row r="27" spans="1:7" ht="15.75" x14ac:dyDescent="0.25">
      <c r="A27" s="176"/>
      <c r="B27" s="176"/>
      <c r="C27" s="192"/>
      <c r="D27" s="192"/>
      <c r="E27" s="192">
        <f t="shared" si="0"/>
        <v>0</v>
      </c>
      <c r="F27" s="193"/>
      <c r="G27" s="193">
        <f t="shared" si="1"/>
        <v>0</v>
      </c>
    </row>
    <row r="28" spans="1:7" ht="15.75" x14ac:dyDescent="0.25">
      <c r="A28" s="176"/>
      <c r="B28" s="191" t="s">
        <v>64</v>
      </c>
      <c r="C28" s="175">
        <f>SUM(C5:C27)</f>
        <v>3732.16</v>
      </c>
      <c r="D28" s="175">
        <f>SUM(D4:D27)</f>
        <v>3823.16</v>
      </c>
      <c r="E28" s="175">
        <f>SUM(E4:E27)</f>
        <v>-91.000000000000057</v>
      </c>
      <c r="F28" s="175">
        <f>SUM(F4:F27)</f>
        <v>-401</v>
      </c>
      <c r="G28" s="175">
        <f>SUM(G4:G27)</f>
        <v>-492</v>
      </c>
    </row>
    <row r="29" spans="1:7" ht="15.75" x14ac:dyDescent="0.25">
      <c r="A29" s="174"/>
      <c r="B29" s="174"/>
      <c r="C29" s="174"/>
      <c r="D29" s="174"/>
      <c r="E29" s="174"/>
    </row>
  </sheetData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4</vt:i4>
      </vt:variant>
    </vt:vector>
  </HeadingPairs>
  <TitlesOfParts>
    <vt:vector size="4" baseType="lpstr">
      <vt:lpstr>saldo 2024</vt:lpstr>
      <vt:lpstr>lasten per activiteit</vt:lpstr>
      <vt:lpstr>baten per activiteit</vt:lpstr>
      <vt:lpstr>samengevat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Leni de Jager</dc:creator>
  <cp:lastModifiedBy>Afdeling Gouda</cp:lastModifiedBy>
  <cp:lastPrinted>2025-02-17T18:11:01Z</cp:lastPrinted>
  <dcterms:created xsi:type="dcterms:W3CDTF">2024-02-09T08:13:15Z</dcterms:created>
  <dcterms:modified xsi:type="dcterms:W3CDTF">2025-03-03T19:25:00Z</dcterms:modified>
</cp:coreProperties>
</file>